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Usuario\Documents\Licitações\Construção da sede\Licitação\Arquivos digitais\2ª Alteração\"/>
    </mc:Choice>
  </mc:AlternateContent>
  <bookViews>
    <workbookView xWindow="0" yWindow="0" windowWidth="20490" windowHeight="7650"/>
  </bookViews>
  <sheets>
    <sheet name="Planilha" sheetId="1" r:id="rId1"/>
    <sheet name="BDI" sheetId="4" r:id="rId2"/>
  </sheets>
  <definedNames>
    <definedName name="_xlnm.Print_Area" localSheetId="1">BDI!$A$1:$E$27</definedName>
    <definedName name="_xlnm.Print_Area" localSheetId="0">Planilha!$A$1:$J$164</definedName>
  </definedNames>
  <calcPr calcId="162913"/>
</workbook>
</file>

<file path=xl/calcChain.xml><?xml version="1.0" encoding="utf-8"?>
<calcChain xmlns="http://schemas.openxmlformats.org/spreadsheetml/2006/main">
  <c r="I155" i="1" l="1"/>
  <c r="H155" i="1"/>
  <c r="J155" i="1" s="1"/>
  <c r="I76" i="1"/>
  <c r="H76" i="1"/>
  <c r="J76" i="1" s="1"/>
  <c r="I72" i="1"/>
  <c r="H72" i="1"/>
  <c r="J72" i="1" s="1"/>
  <c r="H164" i="1" l="1"/>
  <c r="H162" i="1"/>
  <c r="H161" i="1"/>
  <c r="H160" i="1"/>
  <c r="H159" i="1"/>
  <c r="H154" i="1"/>
  <c r="H156" i="1"/>
  <c r="H157" i="1"/>
  <c r="H153" i="1"/>
  <c r="H151" i="1"/>
  <c r="H149" i="1"/>
  <c r="H147" i="1"/>
  <c r="H146" i="1"/>
  <c r="H144" i="1"/>
  <c r="H143" i="1"/>
  <c r="H140" i="1"/>
  <c r="H131" i="1"/>
  <c r="H132" i="1"/>
  <c r="H133" i="1"/>
  <c r="H134" i="1"/>
  <c r="H135" i="1"/>
  <c r="H136" i="1"/>
  <c r="H137" i="1"/>
  <c r="H138" i="1"/>
  <c r="H130" i="1"/>
  <c r="H128" i="1"/>
  <c r="H127" i="1"/>
  <c r="H126" i="1"/>
  <c r="H125" i="1"/>
  <c r="H124" i="1"/>
  <c r="H108" i="1"/>
  <c r="H109" i="1"/>
  <c r="H110" i="1"/>
  <c r="H111" i="1"/>
  <c r="H112" i="1"/>
  <c r="H113" i="1"/>
  <c r="H114" i="1"/>
  <c r="H115" i="1"/>
  <c r="H116" i="1"/>
  <c r="H117" i="1"/>
  <c r="H118" i="1"/>
  <c r="H119" i="1"/>
  <c r="H120" i="1"/>
  <c r="H121" i="1"/>
  <c r="H122" i="1"/>
  <c r="H107" i="1"/>
  <c r="H105" i="1"/>
  <c r="H104" i="1"/>
  <c r="H103" i="1"/>
  <c r="H102" i="1"/>
  <c r="H101" i="1"/>
  <c r="H100" i="1"/>
  <c r="H99" i="1"/>
  <c r="H98" i="1"/>
  <c r="H97" i="1"/>
  <c r="H96" i="1"/>
  <c r="H95" i="1"/>
  <c r="H94" i="1"/>
  <c r="H93" i="1"/>
  <c r="H92" i="1"/>
  <c r="H91" i="1"/>
  <c r="H90" i="1"/>
  <c r="H89" i="1"/>
  <c r="H87" i="1"/>
  <c r="H85" i="1"/>
  <c r="H84" i="1"/>
  <c r="H83" i="1"/>
  <c r="H82" i="1"/>
  <c r="H81" i="1"/>
  <c r="H80" i="1"/>
  <c r="H79" i="1"/>
  <c r="H78" i="1"/>
  <c r="H77" i="1"/>
  <c r="H75" i="1"/>
  <c r="H73" i="1"/>
  <c r="H71" i="1"/>
  <c r="H70" i="1"/>
  <c r="H68" i="1"/>
  <c r="H66" i="1"/>
  <c r="H64" i="1"/>
  <c r="H62" i="1"/>
  <c r="H60" i="1"/>
  <c r="H58" i="1"/>
  <c r="H59" i="1"/>
  <c r="H57" i="1"/>
  <c r="H56" i="1"/>
  <c r="H54" i="1"/>
  <c r="H53" i="1"/>
  <c r="H52" i="1"/>
  <c r="H51" i="1"/>
  <c r="H49" i="1"/>
  <c r="H48" i="1"/>
  <c r="H47" i="1"/>
  <c r="H46" i="1"/>
  <c r="H45" i="1"/>
  <c r="H43" i="1"/>
  <c r="H42" i="1"/>
  <c r="H41" i="1"/>
  <c r="H40" i="1"/>
  <c r="H37" i="1"/>
  <c r="H35" i="1"/>
  <c r="H34" i="1"/>
  <c r="H33" i="1"/>
  <c r="H32" i="1"/>
  <c r="H30" i="1"/>
  <c r="H29" i="1"/>
  <c r="H28" i="1"/>
  <c r="H27" i="1"/>
  <c r="H24" i="1"/>
  <c r="H23" i="1"/>
  <c r="H22" i="1"/>
  <c r="H21" i="1"/>
  <c r="H20" i="1"/>
  <c r="H19" i="1"/>
  <c r="H18" i="1"/>
  <c r="H17" i="1"/>
  <c r="H16" i="1"/>
  <c r="H15" i="1"/>
  <c r="H14" i="1"/>
  <c r="J121" i="1" l="1"/>
  <c r="J117" i="1"/>
  <c r="J114" i="1"/>
  <c r="J18" i="1"/>
  <c r="J17" i="1"/>
  <c r="J109" i="1"/>
  <c r="I109" i="1"/>
  <c r="J116" i="1"/>
  <c r="I116" i="1"/>
  <c r="I114" i="1"/>
  <c r="J111" i="1"/>
  <c r="I111" i="1"/>
  <c r="I164" i="1"/>
  <c r="I163" i="1" s="1"/>
  <c r="J164" i="1"/>
  <c r="J163" i="1" s="1"/>
  <c r="I162" i="1"/>
  <c r="I161" i="1"/>
  <c r="I160" i="1"/>
  <c r="I159" i="1"/>
  <c r="I157" i="1"/>
  <c r="I156" i="1"/>
  <c r="I154" i="1"/>
  <c r="I153" i="1"/>
  <c r="I149" i="1"/>
  <c r="I148" i="1" s="1"/>
  <c r="I151" i="1"/>
  <c r="I150" i="1" s="1"/>
  <c r="I147" i="1"/>
  <c r="I146" i="1"/>
  <c r="I145" i="1" s="1"/>
  <c r="I144" i="1"/>
  <c r="I143" i="1"/>
  <c r="I140" i="1"/>
  <c r="I139" i="1" s="1"/>
  <c r="I138" i="1"/>
  <c r="I137" i="1"/>
  <c r="I136" i="1"/>
  <c r="I134" i="1"/>
  <c r="I133" i="1"/>
  <c r="I132" i="1"/>
  <c r="I131" i="1"/>
  <c r="I130" i="1"/>
  <c r="I128" i="1"/>
  <c r="I127" i="1"/>
  <c r="I126" i="1"/>
  <c r="I125" i="1"/>
  <c r="I124" i="1"/>
  <c r="I122" i="1"/>
  <c r="I121" i="1"/>
  <c r="I120" i="1"/>
  <c r="I119" i="1"/>
  <c r="I118" i="1"/>
  <c r="I117" i="1"/>
  <c r="I115" i="1"/>
  <c r="I113" i="1"/>
  <c r="I112" i="1"/>
  <c r="I110" i="1"/>
  <c r="I108" i="1"/>
  <c r="I107" i="1"/>
  <c r="I105" i="1"/>
  <c r="I104" i="1"/>
  <c r="I103" i="1"/>
  <c r="I102" i="1"/>
  <c r="I101" i="1"/>
  <c r="I100" i="1"/>
  <c r="I99" i="1"/>
  <c r="I98" i="1"/>
  <c r="I97" i="1"/>
  <c r="I96" i="1"/>
  <c r="I95" i="1"/>
  <c r="I94" i="1"/>
  <c r="I93" i="1"/>
  <c r="I92" i="1"/>
  <c r="I91" i="1"/>
  <c r="I90" i="1"/>
  <c r="I89" i="1"/>
  <c r="I87" i="1"/>
  <c r="I86" i="1" s="1"/>
  <c r="I85" i="1"/>
  <c r="I84" i="1"/>
  <c r="I83" i="1"/>
  <c r="I82" i="1"/>
  <c r="I80" i="1"/>
  <c r="I79" i="1"/>
  <c r="I78" i="1"/>
  <c r="I77" i="1"/>
  <c r="I75" i="1"/>
  <c r="I73" i="1"/>
  <c r="I71" i="1"/>
  <c r="I70" i="1"/>
  <c r="I66" i="1"/>
  <c r="I65" i="1" s="1"/>
  <c r="I64" i="1"/>
  <c r="I63" i="1" s="1"/>
  <c r="I62" i="1"/>
  <c r="I61" i="1" s="1"/>
  <c r="I60" i="1"/>
  <c r="I59" i="1"/>
  <c r="I58" i="1"/>
  <c r="I57" i="1"/>
  <c r="I56" i="1"/>
  <c r="I53" i="1"/>
  <c r="I52" i="1"/>
  <c r="I49" i="1"/>
  <c r="I48" i="1"/>
  <c r="I47" i="1"/>
  <c r="I46" i="1"/>
  <c r="I43" i="1"/>
  <c r="I42" i="1"/>
  <c r="I41" i="1"/>
  <c r="I40" i="1"/>
  <c r="I37" i="1"/>
  <c r="I36" i="1" s="1"/>
  <c r="I35" i="1"/>
  <c r="I34" i="1"/>
  <c r="I33" i="1"/>
  <c r="I32" i="1"/>
  <c r="I30" i="1"/>
  <c r="I29" i="1"/>
  <c r="I28" i="1"/>
  <c r="I27" i="1"/>
  <c r="I15" i="1"/>
  <c r="I16" i="1"/>
  <c r="I17" i="1"/>
  <c r="I18" i="1"/>
  <c r="I19" i="1"/>
  <c r="I20" i="1"/>
  <c r="I21" i="1"/>
  <c r="I22" i="1"/>
  <c r="I24" i="1"/>
  <c r="I14" i="1"/>
  <c r="J16" i="1"/>
  <c r="J15" i="1"/>
  <c r="J122" i="1"/>
  <c r="J120" i="1"/>
  <c r="J119" i="1"/>
  <c r="J118" i="1"/>
  <c r="I69" i="1" l="1"/>
  <c r="I106" i="1"/>
  <c r="I31" i="1"/>
  <c r="I39" i="1"/>
  <c r="I142" i="1"/>
  <c r="I141" i="1" s="1"/>
  <c r="I88" i="1"/>
  <c r="I123" i="1"/>
  <c r="I152" i="1"/>
  <c r="I158" i="1"/>
  <c r="I55" i="1"/>
  <c r="I26" i="1"/>
  <c r="I25" i="1" s="1"/>
  <c r="J115" i="1" l="1"/>
  <c r="J113" i="1"/>
  <c r="J112" i="1"/>
  <c r="J110" i="1"/>
  <c r="J108" i="1"/>
  <c r="J107" i="1"/>
  <c r="J77" i="1"/>
  <c r="J106" i="1" l="1"/>
  <c r="F135" i="1"/>
  <c r="I135" i="1" s="1"/>
  <c r="I129" i="1" s="1"/>
  <c r="J133" i="1"/>
  <c r="J134" i="1"/>
  <c r="J136" i="1"/>
  <c r="J137" i="1"/>
  <c r="J138" i="1"/>
  <c r="J131" i="1"/>
  <c r="J159" i="1"/>
  <c r="J162" i="1"/>
  <c r="J149" i="1"/>
  <c r="J148" i="1" s="1"/>
  <c r="J146" i="1"/>
  <c r="J144" i="1"/>
  <c r="J143" i="1"/>
  <c r="J85" i="1"/>
  <c r="J43" i="1"/>
  <c r="J42" i="1"/>
  <c r="J41" i="1"/>
  <c r="J40" i="1"/>
  <c r="J21" i="1"/>
  <c r="J20" i="1"/>
  <c r="J19" i="1"/>
  <c r="J135" i="1" l="1"/>
  <c r="J142" i="1"/>
  <c r="J39" i="1"/>
  <c r="J161" i="1" l="1"/>
  <c r="J147" i="1"/>
  <c r="J145" i="1" s="1"/>
  <c r="J156" i="1"/>
  <c r="J154" i="1"/>
  <c r="J157" i="1"/>
  <c r="J160" i="1"/>
  <c r="J153" i="1"/>
  <c r="J151" i="1"/>
  <c r="J150" i="1" s="1"/>
  <c r="J140" i="1"/>
  <c r="J139" i="1" s="1"/>
  <c r="J132" i="1"/>
  <c r="J130" i="1"/>
  <c r="J128" i="1"/>
  <c r="J127" i="1"/>
  <c r="J126" i="1"/>
  <c r="J125" i="1"/>
  <c r="J124" i="1"/>
  <c r="J105" i="1"/>
  <c r="J104" i="1"/>
  <c r="J103" i="1"/>
  <c r="J102" i="1"/>
  <c r="J101" i="1"/>
  <c r="J100" i="1"/>
  <c r="J99" i="1"/>
  <c r="J98" i="1"/>
  <c r="J97" i="1"/>
  <c r="J96" i="1"/>
  <c r="J95" i="1"/>
  <c r="J94" i="1"/>
  <c r="J93" i="1"/>
  <c r="J92" i="1"/>
  <c r="J91" i="1"/>
  <c r="J90" i="1"/>
  <c r="J89" i="1"/>
  <c r="J88" i="1" l="1"/>
  <c r="J158" i="1"/>
  <c r="J141" i="1"/>
  <c r="J152" i="1"/>
  <c r="J129" i="1"/>
  <c r="J123" i="1"/>
  <c r="F81" i="1"/>
  <c r="I81" i="1" s="1"/>
  <c r="I74" i="1" s="1"/>
  <c r="J87" i="1"/>
  <c r="J86" i="1" s="1"/>
  <c r="J84" i="1"/>
  <c r="J83" i="1"/>
  <c r="J79" i="1"/>
  <c r="J82" i="1"/>
  <c r="J80" i="1"/>
  <c r="J78" i="1"/>
  <c r="J75" i="1"/>
  <c r="J66" i="1"/>
  <c r="J65" i="1" s="1"/>
  <c r="J73" i="1"/>
  <c r="J81" i="1" l="1"/>
  <c r="J74" i="1" s="1"/>
  <c r="J71" i="1" l="1"/>
  <c r="J70" i="1"/>
  <c r="J69" i="1" s="1"/>
  <c r="F68" i="1"/>
  <c r="I68" i="1" s="1"/>
  <c r="I67" i="1" s="1"/>
  <c r="J68" i="1" l="1"/>
  <c r="J67" i="1" s="1"/>
  <c r="J64" i="1"/>
  <c r="J63" i="1" s="1"/>
  <c r="J62" i="1"/>
  <c r="J61" i="1" s="1"/>
  <c r="F54" i="1"/>
  <c r="I54" i="1" s="1"/>
  <c r="J54" i="1"/>
  <c r="J53" i="1"/>
  <c r="J52" i="1"/>
  <c r="F51" i="1"/>
  <c r="I51" i="1" s="1"/>
  <c r="I50" i="1" s="1"/>
  <c r="F45" i="1"/>
  <c r="I45" i="1" s="1"/>
  <c r="I44" i="1" s="1"/>
  <c r="J60" i="1"/>
  <c r="J59" i="1"/>
  <c r="J58" i="1"/>
  <c r="J57" i="1"/>
  <c r="J56" i="1"/>
  <c r="J49" i="1"/>
  <c r="J48" i="1"/>
  <c r="J47" i="1"/>
  <c r="J46" i="1"/>
  <c r="J37" i="1"/>
  <c r="J36" i="1" s="1"/>
  <c r="J45" i="1" l="1"/>
  <c r="J44" i="1" s="1"/>
  <c r="I38" i="1"/>
  <c r="J55" i="1"/>
  <c r="J51" i="1"/>
  <c r="J50" i="1" s="1"/>
  <c r="J38" i="1" l="1"/>
  <c r="J35" i="1"/>
  <c r="J34" i="1"/>
  <c r="J33" i="1"/>
  <c r="J32" i="1"/>
  <c r="J31" i="1" l="1"/>
  <c r="J30" i="1"/>
  <c r="J29" i="1"/>
  <c r="J28" i="1"/>
  <c r="J24" i="1"/>
  <c r="F23" i="1"/>
  <c r="I23" i="1" s="1"/>
  <c r="J23" i="1" l="1"/>
  <c r="D12" i="4" l="1"/>
  <c r="D17" i="4" s="1"/>
  <c r="J22" i="1" l="1"/>
  <c r="J14" i="1"/>
  <c r="J27" i="1" l="1"/>
  <c r="J26" i="1" l="1"/>
  <c r="I13" i="1"/>
  <c r="I12" i="1" s="1"/>
  <c r="G11" i="1" l="1"/>
  <c r="I11" i="1" s="1"/>
  <c r="I10" i="1" s="1"/>
  <c r="I9" i="1" s="1"/>
  <c r="J25" i="1"/>
  <c r="J13" i="1"/>
  <c r="J12" i="1" l="1"/>
  <c r="H11" i="1" s="1"/>
  <c r="J11" i="1" s="1"/>
  <c r="J10" i="1" s="1"/>
  <c r="J9" i="1" s="1"/>
</calcChain>
</file>

<file path=xl/sharedStrings.xml><?xml version="1.0" encoding="utf-8"?>
<sst xmlns="http://schemas.openxmlformats.org/spreadsheetml/2006/main" count="697" uniqueCount="424">
  <si>
    <t>ITEM</t>
  </si>
  <si>
    <t>FONTE</t>
  </si>
  <si>
    <t>CÓDIGO</t>
  </si>
  <si>
    <t>DESCRIÇÃO</t>
  </si>
  <si>
    <t>UNIDADE</t>
  </si>
  <si>
    <t>QTD.</t>
  </si>
  <si>
    <t>PREÇO SEM BDI</t>
  </si>
  <si>
    <t>PREÇO COM BDI</t>
  </si>
  <si>
    <t>M</t>
  </si>
  <si>
    <t>SERVIÇOS PRELIMINARES</t>
  </si>
  <si>
    <t>PLANILHA ORÇAMENTÁRIA DE CUSTOS</t>
  </si>
  <si>
    <t>TABELA DE COMPOSIÇÃO DO BDI</t>
  </si>
  <si>
    <t xml:space="preserve">Item    </t>
  </si>
  <si>
    <t>TAXA</t>
  </si>
  <si>
    <t>ADMINISTRAÇÃO CENTRAL (AC)</t>
  </si>
  <si>
    <t>LUCRO (L)</t>
  </si>
  <si>
    <t>DESPESAS FINANCEIRAS (DF)</t>
  </si>
  <si>
    <t>SEGUROS, RISCOS E GARANTIAS</t>
  </si>
  <si>
    <t xml:space="preserve">4.1    </t>
  </si>
  <si>
    <t>Seguro (S) + Garantias (G)</t>
  </si>
  <si>
    <t xml:space="preserve">4.3    </t>
  </si>
  <si>
    <t>Risco ( R)</t>
  </si>
  <si>
    <t>TRIBUTOS (T)</t>
  </si>
  <si>
    <t>5.1</t>
  </si>
  <si>
    <t>PROGRAMA DE INTEGRAÇÃO SOCIAL (PIS)</t>
  </si>
  <si>
    <t>5.2</t>
  </si>
  <si>
    <t>CONTRIBUIÇÃO SOCIAL PARA FINANCIAMENTO DA SEGURIDADE SOCIAL (COFINS)</t>
  </si>
  <si>
    <t xml:space="preserve">5.3   </t>
  </si>
  <si>
    <t>IMPOSTO SOBRE SERVIÇOS DE QUALQUER NATUREZA (ISS)</t>
  </si>
  <si>
    <t xml:space="preserve">5.4  </t>
  </si>
  <si>
    <t>CONTRIBUIÇÃO PREVIDENCIÁRIA SOBRE A RECEITA BRUTA (CPRB)</t>
  </si>
  <si>
    <t xml:space="preserve">BDI adotado </t>
  </si>
  <si>
    <t>Fórmula</t>
  </si>
  <si>
    <t>BDI = ((1+(𝐴𝐶+𝑆+𝑅+𝐺))∗(1+𝐷𝐹)∗(1+𝐿))/((1−𝐼)) -1</t>
  </si>
  <si>
    <t xml:space="preserve">Onde:   </t>
  </si>
  <si>
    <t xml:space="preserve">AC  </t>
  </si>
  <si>
    <t>Taxa representativa das despesas de rateio da Administração Central</t>
  </si>
  <si>
    <t xml:space="preserve">S  </t>
  </si>
  <si>
    <t>Taxa representativa das despesas de Seguros</t>
  </si>
  <si>
    <t xml:space="preserve">R  </t>
  </si>
  <si>
    <t>Taxa representativa das despesas de Riscos</t>
  </si>
  <si>
    <t xml:space="preserve">G  </t>
  </si>
  <si>
    <t>Taxa representativa das despesas de Garantias</t>
  </si>
  <si>
    <t xml:space="preserve">DF  </t>
  </si>
  <si>
    <t>Taxa representativa das despesas de Despesas Financeiras</t>
  </si>
  <si>
    <t xml:space="preserve">L  </t>
  </si>
  <si>
    <t>Taxa representativa das despesas de Lucro</t>
  </si>
  <si>
    <t xml:space="preserve">I  </t>
  </si>
  <si>
    <t>Taxa representativa das despesas de Impostos - Tributos</t>
  </si>
  <si>
    <t>Câmara Municipal de Rio Pmba</t>
  </si>
  <si>
    <t>PRAZO DE EXECUÇÃO: 18 meses</t>
  </si>
  <si>
    <t>ED-50152</t>
  </si>
  <si>
    <t>FORNECIMENTO E COLOCAÇÃO DE PLACA DE OBRA EM CHAPA GALVANIZADA (3,00 X 1,5 0 M) - EM CHAPA GALVANIZADA 0,26 AFIXADAS COM REBITES 540 E PARAFUSOS 3/8, EM ESTRUTURA METÁLICA VIGA U 2" ENRIJECIDA COM METALON 20 X 20, SUPORTE EM EUCALIPTO AUTOCLAVADO PINTADAS</t>
  </si>
  <si>
    <t>ED-50137</t>
  </si>
  <si>
    <t>MOBILIZAÇÃO E DESMOBILIZAÇÃO DE CONTAINER, INCLUSIVE INSTALAÇÃO E TRANSPORTE COM CAMINHÃO GUINDAUTO (MUNCK)</t>
  </si>
  <si>
    <t>SETOP</t>
  </si>
  <si>
    <t>LOCAL: Jardim América</t>
  </si>
  <si>
    <t>ED-50162</t>
  </si>
  <si>
    <t>TAPUME DE CHAPA DE MADEIRA 6 MM 2,20 X 1,22 M, H = 2,20 M, ABERTURA E PORTÃO</t>
  </si>
  <si>
    <t>M²</t>
  </si>
  <si>
    <t>ESCAVAÇÃO E CARGA MECANIZADA EM MATERIAL DE 1ª CATEGORIA</t>
  </si>
  <si>
    <t>ED-51105</t>
  </si>
  <si>
    <t>M³</t>
  </si>
  <si>
    <t>ED-49753</t>
  </si>
  <si>
    <t>PERFURAÇÃO DE ESTACA BROCA A TRADO MECANIZADO D = 300 MM</t>
  </si>
  <si>
    <t>ED-49797</t>
  </si>
  <si>
    <t>FORNECIMENTO DE CONCRETO ESTRUTURAL, USINADO, COM FCK 20 MPA, INCLUSIVE LANÇAMENTO, ADENSAMENTO E ACABAMENTO (FUNDAÇÃO)</t>
  </si>
  <si>
    <t>ED-48295</t>
  </si>
  <si>
    <t>CORTE, DOBRA E MONTAGEM DE AÇO CA-50 DIÂMETRO (6,3MM A 12,5MM)</t>
  </si>
  <si>
    <t>KG</t>
  </si>
  <si>
    <t>CORTE, DOBRA E MONTAGEM DE AÇO CA-60 DIÂMETRO (4,2MM A 5,0MM)</t>
  </si>
  <si>
    <t>ED-48297</t>
  </si>
  <si>
    <t>ESTACAS</t>
  </si>
  <si>
    <t>BLOCOS E ARRANQUES</t>
  </si>
  <si>
    <t>ED-48296</t>
  </si>
  <si>
    <t xml:space="preserve">CORTE, DOBRA E MONTAGEM DE AÇO CA-50 DIÂMETRO (16,0MM A 25,0MM) </t>
  </si>
  <si>
    <t>FORNECIMENTO DE CONCRETO ESTRUTURAL, USINADO BOMBEADO, AUTO-ADENSÁVEL, COM FCK 25 MPA, INCLUSIVE LANÇAMENTO E ACABAMENTO</t>
  </si>
  <si>
    <t>ED-9053</t>
  </si>
  <si>
    <t>PINTURA COM EMULSÃO ASFÁLTICA, DUAS (2) DEMÃOS</t>
  </si>
  <si>
    <t>ED-50174</t>
  </si>
  <si>
    <t>IMPERMEABILIZAÇÃO DA FACE SUPERIOR DAS ESTUTURAS EM CONTATO COM O SOLO (BALDRAMES)</t>
  </si>
  <si>
    <t>ESTRUTURA</t>
  </si>
  <si>
    <t>VIGAS</t>
  </si>
  <si>
    <t>ED-8400</t>
  </si>
  <si>
    <t>FORMA E DESFORMA PARA VIGA COM CHAPA DE COMPENSADO PLASTIFICADO, ESP. 12MM, REAPROVEITAMENTO (5X), EXCLUSIVE ESCORAMENTO</t>
  </si>
  <si>
    <t>PILARES</t>
  </si>
  <si>
    <t>ED-8399</t>
  </si>
  <si>
    <t>FORMA E DESFORMA PARA PILAR COM CHAPA DE COMPENSADO PLASTIFICADO, ESP. 12MM, REAPROVEITAMENTO (5X), EXCLUSIVE ESCORAMENTO</t>
  </si>
  <si>
    <t>VIGAS INCLINADAS (RAMPA EXTERNA)</t>
  </si>
  <si>
    <t>LAJES PRÉ-MOLDADAS</t>
  </si>
  <si>
    <t>ED-50250</t>
  </si>
  <si>
    <t>LAJE PRÉ-MOLDADA, APARENTE, INCLUSIVE CAPEAMENTO E = 4 CM, SC = 300 KG/M2, L = 5,00 M</t>
  </si>
  <si>
    <t>ED-50847</t>
  </si>
  <si>
    <t>LAJE MACIÇA 15 CM DE CONCRETO 13,5 MPA COM ADITIVO IMPERMEABILIZANTE, ARMAÇÃO, FORMA , DESFORMA ( FUNDO CAIXA DÁGUA E COBERTURA)</t>
  </si>
  <si>
    <t>LAJE MACIÇA - RAMPA</t>
  </si>
  <si>
    <t>CIMBRAMENTO</t>
  </si>
  <si>
    <t>ED-49653</t>
  </si>
  <si>
    <t>CIMBRAMENTO DE MADEIRA</t>
  </si>
  <si>
    <t>ESCADAS</t>
  </si>
  <si>
    <t>ED-48232</t>
  </si>
  <si>
    <t>ALVENARIA DE VEDAÇÃO COM TIJOLO CERÂMICO FURADO, ESP. 14CM, PARA REVESTIMENTO, INCLUSIVE ARGAMASSA PARA ASSENTAMENTO</t>
  </si>
  <si>
    <t>ALVENARIAS</t>
  </si>
  <si>
    <t>ED-48206</t>
  </si>
  <si>
    <t>ALVENARIA DE COBOGÓ CERÂMICO 18 X 18 X 7 CM, E = 7 CM</t>
  </si>
  <si>
    <t>ED-50761</t>
  </si>
  <si>
    <t>REBOCO COM ARGAMASSA, TRAÇO 1:2:8 (CIMENTO, CAL E AREIA), ESP. 20MM, APLICAÇÃO MANUAL, PREPARO MECÂNICO</t>
  </si>
  <si>
    <t>ARRIMO</t>
  </si>
  <si>
    <t>ED-48214</t>
  </si>
  <si>
    <t>ALVENARIA DE BLOCO DE CONCRETO CHEIO COM ARMAÇÃO, EM CONCRETO COM FCK 15MPA , ESP. 19CM, PARA REVESTIMENTO, INCLUSIVE ARGAMASSA PARA ASSENTAMENTO (DETALHE D - CADERNO SEDS)</t>
  </si>
  <si>
    <t>ED-50846</t>
  </si>
  <si>
    <t>ESCADA DE CONCRETO 20 MPA, APARENTE, ESPELHO = 16,3 CM, ARMAÇÃO, FORMA PLASTIFICADA, ESCORAMENTO E DESFORMA</t>
  </si>
  <si>
    <t>ED-50455</t>
  </si>
  <si>
    <t>PINTURA ACRÍLICA EM PAREDE, DUAS (2) DEMÃOS, INCLUSIVE UMA (1) DEMÃO DE MASSA CORRIDA (PVA), EXCLUSIVE SELADOR ACRÍLICO</t>
  </si>
  <si>
    <t>ED-50582</t>
  </si>
  <si>
    <t>REVESTIMENTO COM LADRILHO HIDRÁULICO APLICADO EM PISO (20X20CM) COM JUNTA SECA, COM DUAS (2) CORES, ASSENTAMENTO COM ARGAMASSA INDUSTRIALIZADA</t>
  </si>
  <si>
    <t>ED-50616</t>
  </si>
  <si>
    <t>PISO EM GRANILITE/MARMORITE, ESP. 8MM, ACABAMENTO LAVADO TIPO FULGET, COR NATURAL, MODULAÇÃO DE 1X1M, INCLUSO JUNTA PLÁSTICA</t>
  </si>
  <si>
    <t>ED-50632</t>
  </si>
  <si>
    <t>PLACA VINÍLICA 30 X 30 CM E = 2 MM</t>
  </si>
  <si>
    <t>PISO, PINTURA E REVESTIMENTOS</t>
  </si>
  <si>
    <t>ED-50568</t>
  </si>
  <si>
    <t>CONTRAPISO DESEMPENADO COM ARGAMASSA, TRAÇO 1:3 (CIMENTO E AREIA), ESP. 30MM</t>
  </si>
  <si>
    <t>ED-50742</t>
  </si>
  <si>
    <t>REVESTIMENTO EM LAMBRIS DE MADEIRA, LARGURA 10CM, INCLUSIVE BARROTEAMENTO</t>
  </si>
  <si>
    <t>ED-48415</t>
  </si>
  <si>
    <t>RIPA EM MADEIRA EM 4 X 1,5 CM</t>
  </si>
  <si>
    <t>PASSEIOS DE CONCRETO E = 8 CM, FCK = 15 MPA PADRÃO PREFEITURA</t>
  </si>
  <si>
    <t>PASSEIO</t>
  </si>
  <si>
    <t>ED-51144</t>
  </si>
  <si>
    <t xml:space="preserve">TOTAL OBRA </t>
  </si>
  <si>
    <t>ED-50783</t>
  </si>
  <si>
    <t>RODAPÉ EM GRANILITE/MARMORITE, ACABAMENTO POLIDO, COR CINZA, ALTURA 10CM, INCLUSIVE POLIMENTO</t>
  </si>
  <si>
    <t>ED-50287</t>
  </si>
  <si>
    <t>CUBA EM AÇO INOXIDÁVEL DE EMBUTIR, AISI 304, APLICAÇÃO PARA TANQUE (600X600X400MM), ASSENTAMENTO EM BANCADA, INCLUSIVE VÁLVULA DE ESCOAMENTO DE METAL COM ACABAMENTO CROMADO, SIFÃO DE METAL TIPO COPO COM ACABAMENTO CROMADO, FORNECIMENTO E INSTALAÇÃO</t>
  </si>
  <si>
    <t>U</t>
  </si>
  <si>
    <t>ED-50277</t>
  </si>
  <si>
    <t>CUBA EM AÇO INOXIDÁVEL DE EMBUTIR, AISI 304, APLICAÇÃO PARA PIA (465X330X115MM), NÚMERO 1, ASSENTAMENTO EM BANCADA, INCLUSIVE VÁLVULA DE ESCOAMENTO DE METAL COM ACABAMENTO CROMADO, SIFÃO DE METAL TIPO COPO COM ACABAMENTO CROMADO, FORNECIMENTO E INSTALAÇÃO</t>
  </si>
  <si>
    <t>ED-50279</t>
  </si>
  <si>
    <t>CUBA DE LOUÇA BRANCA DE EMBUTIR, FORMATO OVAL, INCLUSIVE VÁLVULA DE ESCOAMENTO DE METAL COM ACABAMENTO CROMADO, SIFÃO DE METAL TIPO COPO COM ACABAMENTO CROMADO, FORNECIMENTO E INSTALAÇÃO</t>
  </si>
  <si>
    <t>ED-51151</t>
  </si>
  <si>
    <t>ESPELHO COM MOLDURA EM ALUMÍNIO PARA PNE (60 X 90)CM</t>
  </si>
  <si>
    <t>ED-50280</t>
  </si>
  <si>
    <t>CUBA DE LOUÇA BRANCA DE SOBREPOR, FORMATO OVAL, INCLUSIVE VÁLVULA DE ESCOAMENTO DE METAL COM ACABAMENTO CROMADO, SIFÃO DE METAL TIPO COPO COM ACABAMENTO CROMADO, FORNECIMENTO E INSTALAÇÃO</t>
  </si>
  <si>
    <t>BACIA SANITÁRIA (VASO) DE LOUÇA CONVENCIONAL, ACESSÍVEL (PCR/PMR), COR BRANCA, COM INSTALAÇÃO DE SÓCULO NA BASE DA BACIA ACOMPANHANDO A PROJEÇÃO DA BASE, NÃO ULTRAPASSANDO ALTURA DE 5CM, ALTURA MÁXIMA DE 46CM (BACIA+ASSENTO), INCLUSIVE ACESSÓRIOS DE FIXAÇÃO/VEDAÇÃO, VÁLVULA DE DESCARGA METÁLICA COM ACIONAMENTO DUPLO, TUBO DE LIGAÇÃO DE LATÃO COM CANOPLA, FORNECIMENTO, INSTALAÇÃO E REJUNTAMENTO</t>
  </si>
  <si>
    <t>ED-50301</t>
  </si>
  <si>
    <t>ED-50298</t>
  </si>
  <si>
    <t>BACIA SANITÁRIA (VASO) DE LOUÇA CONVENCIONAL, COR BRANCA, INCLUSIVE ACESSÓRIOS DE FIXAÇÃO/VEDAÇÃO, VÁLVULA DE DESCARGA METÁLICA COM ACIONAMENTO DUPLO, TUBO DE LIGAÇÃO DE LATÃO COM CANOPLA, FORNECIMENTO, INSTALAÇÃO E REJUNTAMENTO</t>
  </si>
  <si>
    <t>ED-50331</t>
  </si>
  <si>
    <t>TORNEIRA METÁLICA PARA TANQUE, ACABAMENTO CROMADO, INCLUSIVE ENGATE FLEXÍVEL METÁLICO, FORNECIMENTO E INSTALAÇÃO</t>
  </si>
  <si>
    <t>ED-50326</t>
  </si>
  <si>
    <t>TORNEIRA METÁLICA PARA PIA, ACABAMENTO CROMADO, COM AREJADOR, APLICAÇÃO DE PAREDE, INCLUSIVE FORNECIMENTO E INSTALAÇÃO</t>
  </si>
  <si>
    <t>ED-50329</t>
  </si>
  <si>
    <t>TORNEIRA METÁLICA PARA LAVATÓRIO, FECHAMENTO AUTOMÁTICO, ACABAMENTO CROMADO, COM AREJADOR, APLICAÇÃO DE MESA, INCLUSIVE ENGATE FLEXÍVEL METÁLICO, FORNECIMENTO E INSTALAÇÃO</t>
  </si>
  <si>
    <t>ED-50324</t>
  </si>
  <si>
    <t>TORNEIRA METÁLICA PARA PIA, BICA MÓVEL, ACABAMENTO CROMADO, COM AREJADOR, APLICAÇÃO DE MESA, INCLUSIVE ENGATE FLEXÍVEL METÁLICO, FORNECIMENTO E INSTALAÇÃO</t>
  </si>
  <si>
    <t>ED-50323</t>
  </si>
  <si>
    <t>TORNEIRA METÁLICA PARA IRRIGAÇÃO/JARDIM, ACABAMENTO CROMADO, APLICAÇÃO DE PAREDE, INCLUSIVE FORNECIMENTO E INSTALAÇÃO</t>
  </si>
  <si>
    <t>ED-48160</t>
  </si>
  <si>
    <t>BARRA DE APOIO EM AÇO INOX PARA P.N.E. L = 80 CM (LAVATÓRIO)</t>
  </si>
  <si>
    <t>ED-50314</t>
  </si>
  <si>
    <t>CHUVEIRO ELÉTRICO COM RESISTÊNCIA BLINDADA</t>
  </si>
  <si>
    <t>ED-48346</t>
  </si>
  <si>
    <t>BANCADA EM MÁRMORE BRANCO E = 3 CM, APOIADA EM ALVENARIA</t>
  </si>
  <si>
    <t>PONTO DE ESGOTO, INCLUINDO TUBO DE PVC RÍGIDO SOLDÁVEL DE 40 MM E CONEXÕES (LAVATÓRIOS, MICTÓRIOS, RALOS SIFONADOS, ETC.)</t>
  </si>
  <si>
    <t>ED-50223</t>
  </si>
  <si>
    <t>ED-49955</t>
  </si>
  <si>
    <t>RALO SECO PVC CÔNICO 100 X 40 MM COM GRELHA QUADRADA</t>
  </si>
  <si>
    <t>PAISAGISMO</t>
  </si>
  <si>
    <t>ED-50437</t>
  </si>
  <si>
    <t>PLANTIO DE GRAMA ESMERALDA EM PLACAS, INCLUSIVE TERRA VEGETAL E CONSERVAÇÃO POR 30 DIAS</t>
  </si>
  <si>
    <t>PLANTIO E PREPARO DE COVAS DE ARBUSTOS ORNAMENTAIS EM GERAL, EXCETO FORNECIMENTO DAS MUDAS</t>
  </si>
  <si>
    <t>ED-50433</t>
  </si>
  <si>
    <t>ED-50432</t>
  </si>
  <si>
    <t>PLANTIO E PREPARO DE COVAS DE ÁRVORES H MÍN. = 1,80 M COM COVA 60 X 60 X 60 CM, EXCETO FORNECIMENTO DAS MUDAS</t>
  </si>
  <si>
    <t>ED-50449</t>
  </si>
  <si>
    <t>FORNECIMENTO DE PALMEIRA ARECA LUTESCENS</t>
  </si>
  <si>
    <t>PORTA EM MADEIRA DE LEI ESPECIAL COMPLETA 80 X 210 CM, COM REVESTIMENTO EM LAMINADO MELAMÍNICO NAS DUAS FACES, INCLUSIVE FERRAGENS E MAÇANETA TIPO ALAVANCA</t>
  </si>
  <si>
    <t>ED-49605</t>
  </si>
  <si>
    <t>ED-50963</t>
  </si>
  <si>
    <t>FORNECIMENTO E ASSENTAMENTO DE JANELA DE ALUMÍNIO, LINHA SUPREMA ACABAMENTO ANODIZADO, TIPO CORRER, 2 FOLHAS COM CONTRAMARCO, INCLUSIVE FORNECIMENTO DE VIDRO LISO DE 4MM, FERRAGENS E ACESSÓRIOS</t>
  </si>
  <si>
    <t>FORNECIMENTO E ASSENTAMENTO DE JANELA DE ALUMÍNIO, LINHA SUPREMA ACABAMENTO ANODIZADO, TIPO MAXIM-AR COM CONTRAMARCO, INCLUSIVE FORNECIMENTO DE VIDRO LISO DE 4MM, FERRAGENS E ACESSÓRIOS</t>
  </si>
  <si>
    <t>ED-50964</t>
  </si>
  <si>
    <t>ED-51156</t>
  </si>
  <si>
    <t>VIDRO COMUM LISO INCOLOR, ESP. 4MM, INCLUSIVE FIXAÇÃO E VEDAÇÃO COM GUARNIÇÃO/GAXETA DE BORRACHA NEOPREME, FORNECIMENTO E INSTALAÇÃO, EXCLUSIVE CAIXILHO/PERFIL</t>
  </si>
  <si>
    <t>TELHADO</t>
  </si>
  <si>
    <t>BICICLETÁRIO</t>
  </si>
  <si>
    <t>ED-48429</t>
  </si>
  <si>
    <t>COBERTURA EM TELHA METÁLICA GALVANIZADA TRAPEZOIDAL, TIPO DUPLA TERMOACÚSTICA COM DUAS FACES TRAPEZOIDAIS, ESP. 0,43MM, PREENCHIMENTO EM POLIESTIRENO EXPANDIDO/ISOPOR COM ESP. 30MM, ACABAMENTO NATURAL, INCLUSIVE ACESSÓRIOS PARA FIXAÇÃO, FORNECIMENTO E INSTALAÇÃO</t>
  </si>
  <si>
    <t>ED-48247</t>
  </si>
  <si>
    <t>CONSTRUÇÃO/MONTAGEM E DESMONTAGEM DE ANDAIME PARA REVESTIMENTO INTERNO DE FORROS</t>
  </si>
  <si>
    <t>ED-49687</t>
  </si>
  <si>
    <t>FORRO DE GESSO EM PLACAS ACARTONADAS - FGA</t>
  </si>
  <si>
    <t>ED-50942</t>
  </si>
  <si>
    <t>CORRIMÃO SIMPLES EM TUBO DE AÇO INOX D = 1 1/2" - FIXADO EM PISO</t>
  </si>
  <si>
    <t>OBRA: Novo Prédio da Câmara Municipal de Rio Pomba</t>
  </si>
  <si>
    <t>ACESSÓRIOS BANHEIROS</t>
  </si>
  <si>
    <t>ED-50947</t>
  </si>
  <si>
    <t>DEGRAU DE ESCADA DE MARINHEIRO DE FERRO REDONDO DE 7/8" ENGASTADO</t>
  </si>
  <si>
    <t>LIGAÇÃO PREDIAL DE ÁGUA 1/2" CAVALETE SIMPLES - COPASA</t>
  </si>
  <si>
    <t>LIGAÇÃO PROVISÓRIA DE LUZ E FORÇA-PADRÃO PROVISÓRIO 30KVA</t>
  </si>
  <si>
    <t>ED-50151</t>
  </si>
  <si>
    <t>ED-50150</t>
  </si>
  <si>
    <t>ED-50139</t>
  </si>
  <si>
    <t>CONTAINER (6,0X2,3X2,5M) COM ISOLAMENTO TÉRMICO - ESCRITÓRIO COM AR CONDICIONADO E SANITÁRIO COMPLETO</t>
  </si>
  <si>
    <t>MÊS</t>
  </si>
  <si>
    <t>FUNDAÇÕES</t>
  </si>
  <si>
    <t>ED-51136</t>
  </si>
  <si>
    <t>FORNECIMENTO E LANÇAMENTO DE BRITA EM DRENO E PÁTIO</t>
  </si>
  <si>
    <t>TUBO PVC D=4" COM MATERIAL DRENANTE PARA DRENO/BARBACA - FORNECIMENTO E INSTALACAO</t>
  </si>
  <si>
    <t>SINAPI</t>
  </si>
  <si>
    <t>VIDRO TEMPERADO INCOLOR, ESPESSURA 8MM, FORNECIMENTO E INSTALACAO, INCLUSIVE MASSA PARA VEDAÇÃO</t>
  </si>
  <si>
    <t>FORNECIMENTO DE ARBUSTO - BELA EMÍLIA</t>
  </si>
  <si>
    <t>ED-50446</t>
  </si>
  <si>
    <t>PISO EM CONCRETO, USINADO CONVENCIONAL, FCK 30MPA, COM AÇO CA-50 DIÂMETRO 6,3MM MALHA 10X10CM, ACABAMENTO RÚSTICO, ESP. 15CM, INCLUSIVE FORNECIMENTO, LANÇAMENTO, ADENSAMENTO, EXCLUSIVE JUNTA DE DILATAÇÃO</t>
  </si>
  <si>
    <t>ED-50572</t>
  </si>
  <si>
    <t>PINTURA ACRÍLICA EM TETO, DUAS (2) DEMÃOS, INCLUSIVE UMA (1) DEMÃO DE MASSA CORRIDA (PVA), EXCLUSIVE SELADOR ACRÍLICO</t>
  </si>
  <si>
    <t>ED-50456</t>
  </si>
  <si>
    <t>ISOLAMENTO TERMOACÚSTICO COM LÃ MINERAL NA SUBCOBERTURA, INCLUSO TRANSPORTE VERTICAL. AF_07/2019</t>
  </si>
  <si>
    <t>ED-50528</t>
  </si>
  <si>
    <t>PINTURA COM VERNIZ SINTÉTICO MARÍTIMO EM ESQUADRIAS DE MADEIRA, DUAS (2) DEMÃOS, ACABAMENTO TIPO FOSCO</t>
  </si>
  <si>
    <t>GUARDA-CORPO PANORÂMICO COM PERFIS DE ALUMÍNIO E VIDRO LAMINADO 8 MM FIXADO COM CHUMBADOR MECÂNICO. AF_04/2019_P</t>
  </si>
  <si>
    <t>GUARDA-CORPOS E CORRIMÃO</t>
  </si>
  <si>
    <t>ED-50937</t>
  </si>
  <si>
    <t>CORRIMÃO DUPLO EM TUBO GALVANIZADO DIN 2440, D = 1 1/2" - FIXADO EM ALVENARIA</t>
  </si>
  <si>
    <t>RAMPA</t>
  </si>
  <si>
    <t>ED-50168</t>
  </si>
  <si>
    <t>IMPERMEABILIZAÇÃO COM MANTA ASFÁLTICA PRÉ-FABRICADA, E = 4 MM</t>
  </si>
  <si>
    <t>73866/007</t>
  </si>
  <si>
    <t>ESTRUTURA PARA COBERTURA TIPO SHED, EM ALUMINIO ANODIZADO, VAO DE 20M, M2 ESPACAMENTO DAS TESOURAS DE 5M ATE 6,5M</t>
  </si>
  <si>
    <t>FORRO E TETO</t>
  </si>
  <si>
    <t>VIDROS DO ÁTRIO / FACHADA</t>
  </si>
  <si>
    <t>VIDRO TEMPERADO INCOLOR, ESPESSURA 10MM, FORNECIMENTO E INSTALACAO, INCLUSIVE MASSA PARA VEDACAO</t>
  </si>
  <si>
    <t>PORTAS E JANELAS</t>
  </si>
  <si>
    <t>73838/001</t>
  </si>
  <si>
    <t>PORTA DE VIDRO TEMPERADO, 0,9X2,10M, ESPESSURA 10MM, INCLUSIVE ACESSORIO</t>
  </si>
  <si>
    <t>PORTÃO DE FERRO PADRÃO, EM CHAPA (TIPO LAMBRI), COLOCADO COM CADEADO</t>
  </si>
  <si>
    <t>ED-50982</t>
  </si>
  <si>
    <t>ED-49603</t>
  </si>
  <si>
    <t>PORTA DE ABRIR, MADEIRA DE LEI PRANCHETA PARA PINTURA COMPLETA 90 X 210 CM,COM FERRAGENS EM FERRO LATONADO</t>
  </si>
  <si>
    <t>73910/008</t>
  </si>
  <si>
    <t>PORTA DE MADEIRA COMPENSADA LISA PARA PINTURA, 120X210X3,5CM, 2 FOLHA, INCLUSO ADUELA 2A, ALIZAR 2A E DOBRADICAS</t>
  </si>
  <si>
    <t>PORTA DE CORRER EM ALUMINIO, COM DUAS FOLHAS PARA VIDRO, INCLUSO VIDRO LISO INCOLOR, FECHADURA E PUXADOR, SEM GUARNICAO/ALIZAR/VISTA</t>
  </si>
  <si>
    <t>REGIÃO/MÊS DE REFERÊNCIA: SETOP LESTE/ abril. 2019, SINAPI julho 2019 - COM DESONERAÇÃO</t>
  </si>
  <si>
    <t>ED-50517</t>
  </si>
  <si>
    <t>PINTURA A BASE DE RESINA DE SILICONE EM CONCRETO OU ALVENARIA APARENTE, DUAS (2) DEMÃOS</t>
  </si>
  <si>
    <t>LUMINÁRIA TIPO SPOT, DE SOBREPOR, COM 1 LÂMPADA DE 15 W - FORNECIMENTO E INSTALAÇÃO. AF_11/2017</t>
  </si>
  <si>
    <t>ED-50231</t>
  </si>
  <si>
    <t>PONTO DE TELEFONE, INCLUINDO ELETRODUTO DE PVC RÍGIDO E CAIXA COM ESPELHO</t>
  </si>
  <si>
    <t>PONTO DE GÁS, INCLUINDO TUBO DE AÇO GALVANIZADO E CONEXÃO, Ø 20 MM</t>
  </si>
  <si>
    <t>PONTO DE INTERRUPTOR, INCLUINDO ELETRODUTO DE PVC RÍGIDO E CAIXA COM ESPELHO</t>
  </si>
  <si>
    <t>PONTO DE LUZ EMBUTIDO, INCLUINDO ELETRODUTO DE PVC RÍGIDO E CAIXA COM ESPELHO (POR UNIDADE)</t>
  </si>
  <si>
    <t>PONTO DE TOMADA DE EMBUTIR, INCLUINDO ELETRODUTO DE PVC RÍGIDO E CAIXA COM ESPELHO</t>
  </si>
  <si>
    <t>PONTO SECO PARA INSTALAÇÃO DE SOM, TV, ALARME E LÓGICA, INCLUINDO ELETRODUTO DE PVC FLEXÍVEL CORRUGADO E CAIXA COM ESPELHO</t>
  </si>
  <si>
    <t>ED-50230</t>
  </si>
  <si>
    <t>ED-50232</t>
  </si>
  <si>
    <t>ED-50228</t>
  </si>
  <si>
    <t>ED-50227</t>
  </si>
  <si>
    <t>PONTO DE ESGOTO, INCLUINDO TUBO DE PVC RÍGIDO SOLDÁVEL DE 50 MM E CONEXÕES (PIAS DE COZINHA, MÁQUINAS DE LAVAR, ETC.)</t>
  </si>
  <si>
    <t>ED-50222</t>
  </si>
  <si>
    <t>PONTO DE ÁGUA FRIA EMBUTIDO, INCLUINDO TUBO DE PVC RÍGIDO ROSCÁVEL E CONEXÕES</t>
  </si>
  <si>
    <t>ED-50224</t>
  </si>
  <si>
    <t>ED-50226</t>
  </si>
  <si>
    <t>ED-49937</t>
  </si>
  <si>
    <t>CAIXA DÁGUA DE POLIETILENO COM TAMPA 1500 L</t>
  </si>
  <si>
    <t>ED-50663</t>
  </si>
  <si>
    <t>CALHA DE CHAPA GALVANIZADA Nº. 26 GSG, DESENVOLVIMENTO = 50 CM</t>
  </si>
  <si>
    <t>ED-50703</t>
  </si>
  <si>
    <t>LIMPEZA DO TERRENO, INCLUSIVE CAPINA, RASTELAMENTO COM AFASTAMENTO ATÉ 20M E QUEIMA CONTROLADA</t>
  </si>
  <si>
    <t>ED-50273</t>
  </si>
  <si>
    <t>LOCAÇÃO DA OBRA (GABARITO)</t>
  </si>
  <si>
    <t>ED-51006</t>
  </si>
  <si>
    <t>MOBILIZAÇÃO E DESMOBILIZAÇÃO POR EQUIPAMENTO DE SONDAGEM A PERCUSSÃO D = 2 1/2"</t>
  </si>
  <si>
    <t>VB</t>
  </si>
  <si>
    <t>ED-51007</t>
  </si>
  <si>
    <t>SONDAGEM A PERCUSSÃO D = 2 1/2" COM MEDIDA DE SPT (FATURAMENTO MÍNIMO = 30 M)</t>
  </si>
  <si>
    <t>ED-50390</t>
  </si>
  <si>
    <t>OBRAS COM VALOR ENTRE 1.000.000,01 E 3.000.000,00</t>
  </si>
  <si>
    <t>%</t>
  </si>
  <si>
    <t>TOTAL COM BDI</t>
  </si>
  <si>
    <t xml:space="preserve">TOTAL </t>
  </si>
  <si>
    <t>MOBILIZAÇÃO E DESMOBILIZAÇÃO DE OBRA</t>
  </si>
  <si>
    <t>LIMPEZA GERAL DA OBRA</t>
  </si>
  <si>
    <t>ED-50266</t>
  </si>
  <si>
    <t>LIMPEZA GERAL DE OBRA</t>
  </si>
  <si>
    <t>TOTAL GERAL</t>
  </si>
  <si>
    <t>1.1</t>
  </si>
  <si>
    <t>2.1</t>
  </si>
  <si>
    <t>2.2</t>
  </si>
  <si>
    <t>2.3</t>
  </si>
  <si>
    <t>2.4</t>
  </si>
  <si>
    <t>2.5</t>
  </si>
  <si>
    <t>2.6</t>
  </si>
  <si>
    <t>2.7</t>
  </si>
  <si>
    <t>2.8</t>
  </si>
  <si>
    <t>2.9</t>
  </si>
  <si>
    <t>2.10</t>
  </si>
  <si>
    <t>2.11</t>
  </si>
  <si>
    <t>3.1</t>
  </si>
  <si>
    <t>3.2</t>
  </si>
  <si>
    <t>3.3</t>
  </si>
  <si>
    <t>3.1.1</t>
  </si>
  <si>
    <t>3.1.2</t>
  </si>
  <si>
    <t>3.1.3</t>
  </si>
  <si>
    <t>3.1.4</t>
  </si>
  <si>
    <t>3.2.1</t>
  </si>
  <si>
    <t>3.2.2</t>
  </si>
  <si>
    <t>3.2.3</t>
  </si>
  <si>
    <t>3.2.4</t>
  </si>
  <si>
    <t>3.3.1</t>
  </si>
  <si>
    <t>4.1</t>
  </si>
  <si>
    <t>4.1.1</t>
  </si>
  <si>
    <t>4.1.2</t>
  </si>
  <si>
    <t>4.1.3</t>
  </si>
  <si>
    <t>4.1.4</t>
  </si>
  <si>
    <t>4.2</t>
  </si>
  <si>
    <t>4.3</t>
  </si>
  <si>
    <t>4.4</t>
  </si>
  <si>
    <t>4.5</t>
  </si>
  <si>
    <t>4.6</t>
  </si>
  <si>
    <t>4.7</t>
  </si>
  <si>
    <t>4.8</t>
  </si>
  <si>
    <t>13.1</t>
  </si>
  <si>
    <t>13.2</t>
  </si>
  <si>
    <t>13.3</t>
  </si>
  <si>
    <t>17.1</t>
  </si>
  <si>
    <t>16.1</t>
  </si>
  <si>
    <t>8.8</t>
  </si>
  <si>
    <t>14.1</t>
  </si>
  <si>
    <t>16.2</t>
  </si>
  <si>
    <t>16.3</t>
  </si>
  <si>
    <t>16.4</t>
  </si>
  <si>
    <t>15.1</t>
  </si>
  <si>
    <t>11.1</t>
  </si>
  <si>
    <t>15.2</t>
  </si>
  <si>
    <t>13.3.1</t>
  </si>
  <si>
    <t>13.2.1</t>
  </si>
  <si>
    <t>13.2.2</t>
  </si>
  <si>
    <t>13.1.1</t>
  </si>
  <si>
    <t>13.1.2</t>
  </si>
  <si>
    <t>12.1</t>
  </si>
  <si>
    <t>11.2</t>
  </si>
  <si>
    <t>11.3</t>
  </si>
  <si>
    <t>11.4</t>
  </si>
  <si>
    <t>11.5</t>
  </si>
  <si>
    <t>11.6</t>
  </si>
  <si>
    <t>11.7</t>
  </si>
  <si>
    <t>11.8</t>
  </si>
  <si>
    <t>11.9</t>
  </si>
  <si>
    <t>10.1</t>
  </si>
  <si>
    <t>10.2</t>
  </si>
  <si>
    <t>10.3</t>
  </si>
  <si>
    <t>10.4</t>
  </si>
  <si>
    <t>10.5</t>
  </si>
  <si>
    <t>9.1</t>
  </si>
  <si>
    <t>6.1</t>
  </si>
  <si>
    <t>9.2</t>
  </si>
  <si>
    <t>9.3</t>
  </si>
  <si>
    <t>9.4</t>
  </si>
  <si>
    <t>9.5</t>
  </si>
  <si>
    <t>9.6</t>
  </si>
  <si>
    <t>PONTOS ELÉTRICOS, HIDRÁULICOS E ACESSÓRIOS</t>
  </si>
  <si>
    <t>4.2.1</t>
  </si>
  <si>
    <t>4.2.2</t>
  </si>
  <si>
    <t>4.2.3</t>
  </si>
  <si>
    <t>4.2.4</t>
  </si>
  <si>
    <t>4.2.5</t>
  </si>
  <si>
    <t>4.3.1</t>
  </si>
  <si>
    <t>4.3.2</t>
  </si>
  <si>
    <t>4.3.3</t>
  </si>
  <si>
    <t>4.3.4</t>
  </si>
  <si>
    <t>4.4.1</t>
  </si>
  <si>
    <t>4.4.2</t>
  </si>
  <si>
    <t>4.4.3</t>
  </si>
  <si>
    <t>4.4.4</t>
  </si>
  <si>
    <t>4.4.5</t>
  </si>
  <si>
    <t>4.5.1</t>
  </si>
  <si>
    <t>4.6.1</t>
  </si>
  <si>
    <t>4.7.1</t>
  </si>
  <si>
    <t>4.8.1</t>
  </si>
  <si>
    <t>5.3</t>
  </si>
  <si>
    <t>7.1</t>
  </si>
  <si>
    <t>8.1</t>
  </si>
  <si>
    <t>8.2</t>
  </si>
  <si>
    <t>8.4</t>
  </si>
  <si>
    <t>8.9</t>
  </si>
  <si>
    <t>8.3</t>
  </si>
  <si>
    <t>8.5</t>
  </si>
  <si>
    <t>8.6</t>
  </si>
  <si>
    <t>8.7</t>
  </si>
  <si>
    <t>8.10</t>
  </si>
  <si>
    <t>8.11</t>
  </si>
  <si>
    <t>8.12</t>
  </si>
  <si>
    <t>8.13</t>
  </si>
  <si>
    <t>8.14</t>
  </si>
  <si>
    <t>8.15</t>
  </si>
  <si>
    <t>8.16</t>
  </si>
  <si>
    <t>8.17</t>
  </si>
  <si>
    <t>9.7</t>
  </si>
  <si>
    <t>9.8</t>
  </si>
  <si>
    <t>9.9</t>
  </si>
  <si>
    <t>9.10</t>
  </si>
  <si>
    <t>9.11</t>
  </si>
  <si>
    <t>9.12</t>
  </si>
  <si>
    <t>ED-49114</t>
  </si>
  <si>
    <t>CJ</t>
  </si>
  <si>
    <t>CONJUNTO TAMPA E INTERRUPTOR SIMPLES PARA CONDULETE 3/4"</t>
  </si>
  <si>
    <t>ED-49116</t>
  </si>
  <si>
    <t>CONJUNTO TAMPA E 1 TOMADA 2P UNIVERSAL PARA CONDULETE 3/4"</t>
  </si>
  <si>
    <t>ED-48381</t>
  </si>
  <si>
    <t>TOMADA DUPLA PARA LÓGICA RJ45, 4"X2", EMBUTIR, COMPLETA</t>
  </si>
  <si>
    <t>ED-48379</t>
  </si>
  <si>
    <t>TOMADA PARA TELEFONE RJ 11 SEM PLACA PARA CAIXA 4" X 2"</t>
  </si>
  <si>
    <t>9.13</t>
  </si>
  <si>
    <t>9.14</t>
  </si>
  <si>
    <t>9.15</t>
  </si>
  <si>
    <t>9.16</t>
  </si>
  <si>
    <t>TABELA DE COMPOSIÇÃO DO BDI - CONSTRUÇÃO DE EDIFÍCIOS</t>
  </si>
  <si>
    <t>BDI: 29,84%</t>
  </si>
  <si>
    <t>ED-50731</t>
  </si>
  <si>
    <t>CHAPISCO COM ARGAMASSA INDUSTRIALIZADA, ESP. 5MM, APLICADO EM ALVENARIA/ESTRUTRA DE CONCRETO COM DESEMPENADEIRA METÁLICA, PREPARO MECÂNICO</t>
  </si>
  <si>
    <t>ED-50514</t>
  </si>
  <si>
    <t>PREPARAÇÃO PARA EMASSAMENTO OU PINTURA (LÁTEX/ACRÍLICA) EM PAREDE, INCLUSIVE UMA (1) DEMÃO DE SELADOR ACRÍLICO</t>
  </si>
  <si>
    <t>ED-50515</t>
  </si>
  <si>
    <t>PREPARAÇÃO PARA EMASSAMENTO OU PINTURA (LÁTEX/ACRÍLICA) EM TETO, INCLUSIVE UMA (1) DEMÃO DE SELADOR ACRÍLICO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</si>
</sst>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quot;R$&quot;* #,##0.00_-;\-&quot;R$&quot;* #,##0.00_-;_-&quot;R$&quot;* &quot;-&quot;??_-;_-@_-"/>
    <numFmt numFmtId="165" formatCode="&quot;R$&quot;\ #,##0.00"/>
    <numFmt numFmtId="166" formatCode="_(&quot;R$ &quot;* #,##0.00_);_(&quot;R$ &quot;* \(#,##0.00\);_(&quot;R$ &quot;* &quot;-&quot;??_);_(@_)"/>
    <numFmt numFmtId="167" formatCode="0.0%"/>
    <numFmt numFmtId="168" formatCode="#,##0.000"/>
    <numFmt numFmtId="169" formatCode="#,##0.00\ ;&quot; (&quot;#,##0.00\);&quot; -&quot;#\ ;@\ "/>
    <numFmt numFmtId="170" formatCode="_(* #,##0.00_);_(* \(#,##0.00\);_(* \-??_);_(@_)"/>
    <numFmt numFmtId="171" formatCode="&quot;R$&quot;#,##0.00"/>
    <numFmt numFmtId="172" formatCode="0.000%"/>
  </numFmts>
  <fonts count="21" x14ac:knownFonts="1">
    <font>
      <sz val="11"/>
      <color theme="1"/>
      <name val="Calibri"/>
      <family val="2"/>
      <scheme val="minor"/>
    </font>
    <font>
      <sz val="11"/>
      <color theme="1"/>
      <name val="Calibri"/>
      <family val="2"/>
      <scheme val="minor"/>
    </font>
    <font>
      <sz val="10"/>
      <name val="Arial"/>
      <family val="2"/>
    </font>
    <font>
      <sz val="10"/>
      <name val="Arial"/>
      <family val="2"/>
    </font>
    <font>
      <sz val="11"/>
      <color rgb="FF000000"/>
      <name val="Calibri"/>
      <family val="2"/>
    </font>
    <font>
      <sz val="14"/>
      <color rgb="FF000000"/>
      <name val="Calibri"/>
      <family val="2"/>
    </font>
    <font>
      <sz val="10"/>
      <color rgb="FF000000"/>
      <name val="Calibri"/>
      <family val="2"/>
    </font>
    <font>
      <b/>
      <sz val="10"/>
      <color rgb="FF000000"/>
      <name val="Calibri"/>
      <family val="2"/>
    </font>
    <font>
      <i/>
      <sz val="10"/>
      <color rgb="FF000000"/>
      <name val="Calibri"/>
      <family val="2"/>
    </font>
    <font>
      <b/>
      <i/>
      <sz val="10"/>
      <color rgb="FF000000"/>
      <name val="Calibri"/>
      <family val="2"/>
    </font>
    <font>
      <b/>
      <sz val="11"/>
      <color theme="1"/>
      <name val="Calibri"/>
      <family val="2"/>
      <scheme val="minor"/>
    </font>
    <font>
      <sz val="8"/>
      <color indexed="8"/>
      <name val="Century Gothic"/>
      <family val="2"/>
    </font>
    <font>
      <sz val="11"/>
      <color rgb="FF000000"/>
      <name val="Calibri"/>
      <family val="2"/>
      <scheme val="minor"/>
    </font>
    <font>
      <sz val="11"/>
      <color indexed="8"/>
      <name val="Calibri"/>
      <family val="2"/>
    </font>
    <font>
      <sz val="8"/>
      <color indexed="8"/>
      <name val="Calibri"/>
      <family val="2"/>
    </font>
    <font>
      <u/>
      <sz val="10"/>
      <color indexed="20"/>
      <name val="Arial"/>
      <family val="2"/>
    </font>
    <font>
      <sz val="12"/>
      <name val="Arial"/>
      <family val="2"/>
    </font>
    <font>
      <sz val="10"/>
      <name val="MS Sans Serif"/>
      <family val="2"/>
    </font>
    <font>
      <b/>
      <sz val="18"/>
      <color indexed="56"/>
      <name val="Cambria"/>
      <family val="2"/>
    </font>
    <font>
      <b/>
      <sz val="14"/>
      <color theme="1"/>
      <name val="Calibri"/>
      <family val="2"/>
      <scheme val="minor"/>
    </font>
    <font>
      <sz val="9"/>
      <color theme="1"/>
      <name val="Calibri"/>
      <family val="2"/>
      <scheme val="minor"/>
    </font>
  </fonts>
  <fills count="14">
    <fill>
      <patternFill patternType="none"/>
    </fill>
    <fill>
      <patternFill patternType="gray125"/>
    </fill>
    <fill>
      <patternFill patternType="solid">
        <fgColor theme="4" tint="0.79998168889431442"/>
        <bgColor indexed="65"/>
      </patternFill>
    </fill>
    <fill>
      <patternFill patternType="solid">
        <fgColor theme="4" tint="0.39997558519241921"/>
        <bgColor indexed="65"/>
      </patternFill>
    </fill>
    <fill>
      <patternFill patternType="solid">
        <fgColor indexed="9"/>
        <bgColor indexed="64"/>
      </patternFill>
    </fill>
    <fill>
      <patternFill patternType="solid">
        <fgColor rgb="FFA6A6A6"/>
        <bgColor rgb="FF000000"/>
      </patternFill>
    </fill>
    <fill>
      <patternFill patternType="solid">
        <fgColor rgb="FFFFFFFF"/>
        <bgColor rgb="FF000000"/>
      </patternFill>
    </fill>
    <fill>
      <patternFill patternType="solid">
        <fgColor rgb="FFAEAAAA"/>
        <bgColor rgb="FF000000"/>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4">
    <xf numFmtId="0" fontId="0" fillId="0" borderId="0"/>
    <xf numFmtId="0" fontId="1" fillId="2" borderId="0" applyNumberFormat="0" applyBorder="0" applyAlignment="0" applyProtection="0"/>
    <xf numFmtId="0" fontId="1" fillId="3" borderId="0" applyNumberFormat="0" applyBorder="0" applyAlignment="0" applyProtection="0"/>
    <xf numFmtId="0" fontId="2"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12" fillId="0" borderId="0" applyFont="0" applyFill="0" applyBorder="0" applyAlignment="0" applyProtection="0"/>
    <xf numFmtId="0" fontId="12" fillId="0" borderId="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0" fontId="3" fillId="0" borderId="0"/>
    <xf numFmtId="0" fontId="13" fillId="0" borderId="0"/>
    <xf numFmtId="0" fontId="13" fillId="0" borderId="0"/>
    <xf numFmtId="0" fontId="3" fillId="0" borderId="0"/>
    <xf numFmtId="0" fontId="15" fillId="0" borderId="0" applyNumberForma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3" fillId="0" borderId="0" applyFill="0" applyBorder="0" applyAlignment="0" applyProtection="0"/>
    <xf numFmtId="0" fontId="3" fillId="0" borderId="0"/>
    <xf numFmtId="0" fontId="16" fillId="0" borderId="0"/>
    <xf numFmtId="0" fontId="3" fillId="0" borderId="0"/>
    <xf numFmtId="0" fontId="17" fillId="0" borderId="0"/>
    <xf numFmtId="0" fontId="1" fillId="0" borderId="0"/>
    <xf numFmtId="0" fontId="3" fillId="0" borderId="0"/>
    <xf numFmtId="0" fontId="13" fillId="0" borderId="0"/>
    <xf numFmtId="0" fontId="13" fillId="0" borderId="0"/>
    <xf numFmtId="0" fontId="13" fillId="0" borderId="0"/>
    <xf numFmtId="0" fontId="14" fillId="0" borderId="0"/>
    <xf numFmtId="0" fontId="13" fillId="0" borderId="0"/>
    <xf numFmtId="9" fontId="13" fillId="0" borderId="0" applyFill="0" applyBorder="0" applyAlignment="0" applyProtection="0"/>
    <xf numFmtId="9" fontId="13" fillId="0" borderId="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43" fontId="1" fillId="0" borderId="0" applyFont="0" applyFill="0" applyBorder="0" applyAlignment="0" applyProtection="0"/>
    <xf numFmtId="169" fontId="13" fillId="0" borderId="0"/>
    <xf numFmtId="170" fontId="13" fillId="0" borderId="0" applyFill="0" applyBorder="0" applyAlignment="0" applyProtection="0"/>
    <xf numFmtId="170" fontId="13" fillId="0" borderId="0" applyFill="0" applyBorder="0" applyAlignment="0" applyProtection="0"/>
    <xf numFmtId="169" fontId="13" fillId="0" borderId="0" applyFill="0" applyBorder="0" applyAlignment="0" applyProtection="0"/>
    <xf numFmtId="170" fontId="13" fillId="0" borderId="0" applyFill="0" applyBorder="0" applyAlignment="0" applyProtection="0"/>
    <xf numFmtId="169" fontId="13" fillId="0" borderId="0"/>
    <xf numFmtId="43" fontId="1" fillId="0" borderId="0" applyFont="0" applyFill="0" applyBorder="0" applyAlignment="0" applyProtection="0"/>
    <xf numFmtId="169" fontId="13" fillId="0" borderId="0" applyFill="0" applyBorder="0" applyAlignment="0" applyProtection="0"/>
    <xf numFmtId="169" fontId="1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xf numFmtId="169" fontId="13" fillId="0" borderId="0"/>
    <xf numFmtId="169"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0" fontId="13" fillId="0" borderId="0" applyFill="0" applyBorder="0" applyAlignment="0" applyProtection="0"/>
    <xf numFmtId="169" fontId="13" fillId="0" borderId="0" applyFill="0" applyBorder="0" applyAlignment="0" applyProtection="0"/>
    <xf numFmtId="170" fontId="13" fillId="0" borderId="0" applyFill="0" applyBorder="0" applyAlignment="0" applyProtection="0"/>
    <xf numFmtId="169" fontId="13" fillId="0" borderId="0"/>
    <xf numFmtId="43" fontId="3" fillId="0" borderId="0" applyFont="0" applyFill="0" applyBorder="0" applyAlignment="0" applyProtection="0"/>
    <xf numFmtId="43" fontId="3" fillId="0" borderId="0" applyFont="0" applyFill="0" applyBorder="0" applyAlignment="0" applyProtection="0"/>
    <xf numFmtId="169" fontId="13" fillId="0" borderId="0" applyFill="0" applyBorder="0" applyAlignment="0" applyProtection="0"/>
    <xf numFmtId="170" fontId="3" fillId="0" borderId="0" applyFill="0" applyBorder="0" applyAlignment="0" applyProtection="0"/>
    <xf numFmtId="170" fontId="13"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2" fontId="0" fillId="0" borderId="0" xfId="0" applyNumberFormat="1"/>
    <xf numFmtId="0" fontId="3" fillId="0" borderId="0" xfId="6"/>
    <xf numFmtId="0" fontId="4" fillId="0" borderId="0" xfId="6" applyFont="1"/>
    <xf numFmtId="0" fontId="7" fillId="0" borderId="1" xfId="6" applyFont="1" applyBorder="1"/>
    <xf numFmtId="10" fontId="7" fillId="0" borderId="10" xfId="6" applyNumberFormat="1" applyFont="1" applyBorder="1"/>
    <xf numFmtId="0" fontId="8" fillId="0" borderId="1" xfId="6" applyFont="1" applyBorder="1"/>
    <xf numFmtId="10" fontId="6" fillId="0" borderId="10" xfId="6" applyNumberFormat="1" applyFont="1" applyBorder="1"/>
    <xf numFmtId="0" fontId="9" fillId="0" borderId="1" xfId="6" applyFont="1" applyBorder="1"/>
    <xf numFmtId="10" fontId="6" fillId="6" borderId="10" xfId="6" applyNumberFormat="1" applyFont="1" applyFill="1" applyBorder="1"/>
    <xf numFmtId="0" fontId="8" fillId="0" borderId="1" xfId="6" applyFont="1" applyBorder="1" applyAlignment="1">
      <alignment wrapText="1"/>
    </xf>
    <xf numFmtId="10" fontId="6" fillId="6" borderId="10" xfId="6" applyNumberFormat="1" applyFont="1" applyFill="1" applyBorder="1" applyAlignment="1">
      <alignment vertical="center"/>
    </xf>
    <xf numFmtId="0" fontId="6" fillId="0" borderId="1" xfId="6" applyFont="1" applyBorder="1" applyAlignment="1">
      <alignment vertical="center" wrapText="1"/>
    </xf>
    <xf numFmtId="167" fontId="6" fillId="0" borderId="10" xfId="5" applyNumberFormat="1" applyFont="1" applyBorder="1" applyAlignment="1">
      <alignment vertical="center"/>
    </xf>
    <xf numFmtId="0" fontId="6" fillId="0" borderId="8" xfId="6" applyFont="1" applyBorder="1"/>
    <xf numFmtId="0" fontId="6" fillId="0" borderId="1" xfId="6" applyFont="1" applyBorder="1" applyAlignment="1">
      <alignment vertical="center"/>
    </xf>
    <xf numFmtId="10" fontId="7" fillId="7" borderId="10" xfId="6" applyNumberFormat="1" applyFont="1" applyFill="1" applyBorder="1"/>
    <xf numFmtId="0" fontId="6" fillId="0" borderId="8" xfId="6" applyFont="1" applyBorder="1" applyAlignment="1">
      <alignment horizontal="center"/>
    </xf>
    <xf numFmtId="0" fontId="6" fillId="0" borderId="1" xfId="6" applyFont="1" applyBorder="1" applyAlignment="1">
      <alignment horizontal="left" vertical="top"/>
    </xf>
    <xf numFmtId="0" fontId="6" fillId="0" borderId="10" xfId="6" applyFont="1" applyBorder="1" applyAlignment="1">
      <alignment horizontal="left" vertical="top"/>
    </xf>
    <xf numFmtId="0" fontId="4" fillId="0" borderId="0" xfId="6" applyFont="1" applyAlignment="1">
      <alignment horizontal="center" vertical="center"/>
    </xf>
    <xf numFmtId="0" fontId="6" fillId="0" borderId="0" xfId="6" applyFont="1" applyAlignment="1">
      <alignment horizontal="center" vertical="center"/>
    </xf>
    <xf numFmtId="0" fontId="4" fillId="0" borderId="0" xfId="6" applyFont="1" applyAlignment="1">
      <alignment horizontal="center" vertical="center" wrapText="1"/>
    </xf>
    <xf numFmtId="0" fontId="4" fillId="0" borderId="0" xfId="6" applyFont="1" applyAlignment="1">
      <alignment vertical="center"/>
    </xf>
    <xf numFmtId="0" fontId="4" fillId="0" borderId="0" xfId="6" applyFont="1" applyAlignment="1">
      <alignment horizontal="center" wrapText="1"/>
    </xf>
    <xf numFmtId="0" fontId="4" fillId="0" borderId="0" xfId="6" applyFont="1" applyAlignment="1">
      <alignment wrapText="1"/>
    </xf>
    <xf numFmtId="0" fontId="0" fillId="0" borderId="0" xfId="0"/>
    <xf numFmtId="0" fontId="0" fillId="0" borderId="0" xfId="0"/>
    <xf numFmtId="0" fontId="0" fillId="0" borderId="1" xfId="0" applyNumberFormat="1" applyBorder="1" applyAlignment="1">
      <alignment horizontal="center" vertical="center"/>
    </xf>
    <xf numFmtId="2" fontId="0" fillId="0" borderId="1" xfId="0" applyNumberFormat="1" applyBorder="1" applyAlignment="1">
      <alignment vertical="center"/>
    </xf>
    <xf numFmtId="165" fontId="0" fillId="0" borderId="1" xfId="0" applyNumberFormat="1" applyBorder="1" applyAlignment="1">
      <alignment vertical="center"/>
    </xf>
    <xf numFmtId="2" fontId="0" fillId="0" borderId="1" xfId="0" applyNumberFormat="1" applyBorder="1" applyAlignment="1">
      <alignment horizontal="center" vertical="center"/>
    </xf>
    <xf numFmtId="165" fontId="0" fillId="0" borderId="1" xfId="0" applyNumberFormat="1" applyBorder="1" applyAlignment="1">
      <alignment horizontal="center" vertical="center"/>
    </xf>
    <xf numFmtId="168" fontId="0" fillId="0" borderId="0" xfId="0" applyNumberFormat="1"/>
    <xf numFmtId="0" fontId="0" fillId="0" borderId="0" xfId="0"/>
    <xf numFmtId="0" fontId="0" fillId="0" borderId="0" xfId="0"/>
    <xf numFmtId="0" fontId="10" fillId="3" borderId="17" xfId="2" applyFont="1" applyBorder="1" applyAlignment="1"/>
    <xf numFmtId="0" fontId="10" fillId="3" borderId="2" xfId="2" applyFont="1" applyBorder="1" applyAlignment="1"/>
    <xf numFmtId="0" fontId="10" fillId="3" borderId="16" xfId="2" applyFont="1" applyBorder="1" applyAlignment="1"/>
    <xf numFmtId="0" fontId="0" fillId="0" borderId="0" xfId="0"/>
    <xf numFmtId="0" fontId="1" fillId="11" borderId="18" xfId="1" applyFill="1" applyBorder="1" applyAlignment="1">
      <alignment vertical="center"/>
    </xf>
    <xf numFmtId="2" fontId="0" fillId="8" borderId="1" xfId="0" applyNumberFormat="1" applyFill="1" applyBorder="1" applyAlignment="1">
      <alignment horizontal="center" vertical="center"/>
    </xf>
    <xf numFmtId="165" fontId="0" fillId="0" borderId="1" xfId="0" applyNumberFormat="1" applyFont="1" applyBorder="1" applyAlignment="1">
      <alignment horizontal="center" vertical="center"/>
    </xf>
    <xf numFmtId="0" fontId="0" fillId="8" borderId="1" xfId="0" applyFill="1" applyBorder="1" applyAlignment="1">
      <alignment horizontal="center" vertical="center"/>
    </xf>
    <xf numFmtId="0" fontId="0" fillId="12" borderId="0" xfId="0" applyFill="1"/>
    <xf numFmtId="0" fontId="0" fillId="0" borderId="0" xfId="0"/>
    <xf numFmtId="0" fontId="0" fillId="0" borderId="0" xfId="0"/>
    <xf numFmtId="0" fontId="0" fillId="0" borderId="4" xfId="0" applyBorder="1" applyAlignment="1">
      <alignment horizontal="center" vertical="center"/>
    </xf>
    <xf numFmtId="165" fontId="0" fillId="0" borderId="4" xfId="0" applyNumberFormat="1"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165" fontId="0" fillId="0" borderId="3" xfId="0" applyNumberFormat="1" applyBorder="1" applyAlignment="1">
      <alignment horizontal="center" vertical="center"/>
    </xf>
    <xf numFmtId="0" fontId="0" fillId="0" borderId="4" xfId="0" applyNumberFormat="1" applyBorder="1" applyAlignment="1">
      <alignment horizontal="center" vertical="center"/>
    </xf>
    <xf numFmtId="2" fontId="0" fillId="0" borderId="1" xfId="0" applyNumberFormat="1" applyFill="1" applyBorder="1" applyAlignment="1">
      <alignment horizontal="center" vertical="center"/>
    </xf>
    <xf numFmtId="165" fontId="0" fillId="0" borderId="3" xfId="0" applyNumberFormat="1" applyFont="1" applyBorder="1" applyAlignment="1">
      <alignment horizontal="center" vertical="center"/>
    </xf>
    <xf numFmtId="165" fontId="0" fillId="0" borderId="4" xfId="0" applyNumberFormat="1" applyFont="1" applyBorder="1" applyAlignment="1">
      <alignment horizontal="center" vertical="center"/>
    </xf>
    <xf numFmtId="0" fontId="11" fillId="4" borderId="1" xfId="0" applyNumberFormat="1" applyFont="1" applyFill="1" applyBorder="1" applyAlignment="1">
      <alignment horizontal="center" vertical="center"/>
    </xf>
    <xf numFmtId="0" fontId="0" fillId="8" borderId="1" xfId="0" applyNumberFormat="1" applyFill="1" applyBorder="1" applyAlignment="1">
      <alignment horizontal="center" vertical="center"/>
    </xf>
    <xf numFmtId="165" fontId="0" fillId="8" borderId="1" xfId="0" applyNumberFormat="1" applyFont="1" applyFill="1" applyBorder="1" applyAlignment="1">
      <alignment horizontal="center" vertical="center"/>
    </xf>
    <xf numFmtId="0" fontId="0" fillId="0" borderId="0" xfId="0" quotePrefix="1"/>
    <xf numFmtId="0" fontId="0" fillId="0" borderId="0" xfId="0"/>
    <xf numFmtId="2" fontId="0" fillId="0" borderId="3" xfId="0" applyNumberFormat="1" applyBorder="1" applyAlignment="1">
      <alignment horizontal="center" vertical="center"/>
    </xf>
    <xf numFmtId="2" fontId="0" fillId="0" borderId="4" xfId="0" applyNumberFormat="1" applyBorder="1" applyAlignment="1">
      <alignment horizontal="center" vertical="center"/>
    </xf>
    <xf numFmtId="0" fontId="0" fillId="0" borderId="1" xfId="0" applyBorder="1" applyAlignment="1">
      <alignment horizontal="center" vertical="center"/>
    </xf>
    <xf numFmtId="0" fontId="6" fillId="0" borderId="8" xfId="6" applyFont="1" applyBorder="1" applyAlignment="1">
      <alignment horizontal="center" vertical="center"/>
    </xf>
    <xf numFmtId="0" fontId="6" fillId="0" borderId="1" xfId="6" applyFont="1" applyBorder="1" applyAlignment="1">
      <alignment horizontal="center" vertical="center"/>
    </xf>
    <xf numFmtId="0" fontId="6" fillId="0" borderId="10" xfId="6" applyFont="1" applyBorder="1" applyAlignment="1">
      <alignment horizontal="center" vertical="center"/>
    </xf>
    <xf numFmtId="165" fontId="10" fillId="11" borderId="1" xfId="2" applyNumberFormat="1" applyFont="1" applyFill="1" applyBorder="1" applyAlignment="1">
      <alignment horizontal="center"/>
    </xf>
    <xf numFmtId="165" fontId="10" fillId="3" borderId="1" xfId="2" applyNumberFormat="1" applyFont="1" applyBorder="1" applyAlignment="1">
      <alignment horizontal="center"/>
    </xf>
    <xf numFmtId="165" fontId="10" fillId="10" borderId="1" xfId="2" applyNumberFormat="1" applyFont="1" applyFill="1" applyBorder="1" applyAlignment="1">
      <alignment horizontal="center"/>
    </xf>
    <xf numFmtId="165" fontId="10" fillId="10" borderId="1" xfId="0" applyNumberFormat="1" applyFont="1" applyFill="1" applyBorder="1" applyAlignment="1">
      <alignment horizontal="center" vertical="center"/>
    </xf>
    <xf numFmtId="2" fontId="0" fillId="0" borderId="4" xfId="0" applyNumberFormat="1" applyBorder="1" applyAlignment="1">
      <alignment vertical="center"/>
    </xf>
    <xf numFmtId="165" fontId="0" fillId="0" borderId="4" xfId="0" applyNumberFormat="1" applyBorder="1" applyAlignment="1">
      <alignment vertical="center"/>
    </xf>
    <xf numFmtId="2" fontId="0" fillId="0" borderId="3" xfId="0" applyNumberFormat="1" applyFill="1" applyBorder="1" applyAlignment="1">
      <alignment horizontal="center" vertical="center"/>
    </xf>
    <xf numFmtId="0" fontId="1" fillId="9" borderId="5" xfId="1" applyFill="1" applyBorder="1" applyAlignment="1">
      <alignment horizontal="center" vertical="center"/>
    </xf>
    <xf numFmtId="0" fontId="1" fillId="9" borderId="6" xfId="1" applyFill="1" applyBorder="1" applyAlignment="1">
      <alignment horizontal="center" vertical="center"/>
    </xf>
    <xf numFmtId="0" fontId="1" fillId="9" borderId="6" xfId="1" applyFill="1" applyBorder="1" applyAlignment="1">
      <alignment vertical="center"/>
    </xf>
    <xf numFmtId="0" fontId="1" fillId="9" borderId="6" xfId="1" applyFill="1" applyBorder="1" applyAlignment="1">
      <alignment horizontal="center" vertical="center" wrapText="1"/>
    </xf>
    <xf numFmtId="0" fontId="0" fillId="9" borderId="6" xfId="1" applyFont="1" applyFill="1" applyBorder="1" applyAlignment="1">
      <alignment horizontal="center" vertical="center"/>
    </xf>
    <xf numFmtId="0" fontId="0" fillId="9" borderId="7" xfId="1" applyFont="1" applyFill="1" applyBorder="1" applyAlignment="1">
      <alignment horizontal="center" vertical="center"/>
    </xf>
    <xf numFmtId="0" fontId="10" fillId="11" borderId="20" xfId="1" applyFont="1" applyFill="1" applyBorder="1" applyAlignment="1">
      <alignment vertical="center"/>
    </xf>
    <xf numFmtId="165" fontId="10" fillId="11" borderId="10" xfId="2" applyNumberFormat="1" applyFont="1" applyFill="1" applyBorder="1" applyAlignment="1">
      <alignment horizontal="center"/>
    </xf>
    <xf numFmtId="0" fontId="10" fillId="3" borderId="8" xfId="2" applyFont="1" applyBorder="1" applyAlignment="1">
      <alignment horizontal="center"/>
    </xf>
    <xf numFmtId="165" fontId="10" fillId="3" borderId="10" xfId="2" applyNumberFormat="1" applyFont="1" applyBorder="1" applyAlignment="1">
      <alignment horizontal="center"/>
    </xf>
    <xf numFmtId="0" fontId="0" fillId="0" borderId="8" xfId="0" applyBorder="1" applyAlignment="1">
      <alignment horizontal="center" vertical="center"/>
    </xf>
    <xf numFmtId="165" fontId="0" fillId="0" borderId="10" xfId="0" applyNumberFormat="1" applyBorder="1" applyAlignment="1">
      <alignment horizontal="center" vertical="center"/>
    </xf>
    <xf numFmtId="0" fontId="10" fillId="10" borderId="8" xfId="2" applyFont="1" applyFill="1" applyBorder="1" applyAlignment="1">
      <alignment horizontal="center"/>
    </xf>
    <xf numFmtId="165" fontId="10" fillId="10" borderId="10" xfId="2" applyNumberFormat="1" applyFont="1" applyFill="1" applyBorder="1" applyAlignment="1">
      <alignment horizontal="center"/>
    </xf>
    <xf numFmtId="165" fontId="0" fillId="0" borderId="21" xfId="0" applyNumberFormat="1" applyBorder="1" applyAlignment="1">
      <alignment horizontal="center" vertical="center"/>
    </xf>
    <xf numFmtId="165" fontId="10" fillId="10" borderId="10" xfId="0" applyNumberFormat="1" applyFont="1" applyFill="1" applyBorder="1" applyAlignment="1">
      <alignment horizontal="center" vertical="center"/>
    </xf>
    <xf numFmtId="165" fontId="0" fillId="0" borderId="22" xfId="0" applyNumberFormat="1" applyBorder="1" applyAlignment="1">
      <alignment horizontal="center" vertical="center"/>
    </xf>
    <xf numFmtId="0" fontId="0" fillId="0" borderId="8" xfId="0" applyFill="1" applyBorder="1" applyAlignment="1">
      <alignment horizontal="center" vertical="center"/>
    </xf>
    <xf numFmtId="165" fontId="0" fillId="0" borderId="10" xfId="0" applyNumberFormat="1" applyFont="1" applyBorder="1" applyAlignment="1">
      <alignment horizontal="center" vertical="center"/>
    </xf>
    <xf numFmtId="0" fontId="0" fillId="8" borderId="8" xfId="0" applyFill="1" applyBorder="1" applyAlignment="1">
      <alignment horizontal="center" vertical="center"/>
    </xf>
    <xf numFmtId="165" fontId="0" fillId="8" borderId="10" xfId="0" applyNumberFormat="1" applyFont="1" applyFill="1" applyBorder="1" applyAlignment="1">
      <alignment horizontal="center" vertical="center"/>
    </xf>
    <xf numFmtId="0" fontId="0" fillId="8" borderId="12" xfId="0" applyFill="1" applyBorder="1" applyAlignment="1">
      <alignment horizontal="center" vertical="center"/>
    </xf>
    <xf numFmtId="0" fontId="0" fillId="0" borderId="23" xfId="0" applyBorder="1" applyAlignment="1">
      <alignment horizontal="center" vertical="center"/>
    </xf>
    <xf numFmtId="0" fontId="0" fillId="8" borderId="23" xfId="0" applyNumberFormat="1" applyFill="1" applyBorder="1" applyAlignment="1">
      <alignment horizontal="center" vertical="center"/>
    </xf>
    <xf numFmtId="2" fontId="0" fillId="8" borderId="23" xfId="0" applyNumberFormat="1" applyFill="1" applyBorder="1" applyAlignment="1">
      <alignment horizontal="center" vertical="center"/>
    </xf>
    <xf numFmtId="165" fontId="0" fillId="8" borderId="23" xfId="0" applyNumberFormat="1" applyFont="1" applyFill="1" applyBorder="1" applyAlignment="1">
      <alignment horizontal="center" vertical="center"/>
    </xf>
    <xf numFmtId="165" fontId="0" fillId="0" borderId="23" xfId="0" applyNumberFormat="1" applyBorder="1" applyAlignment="1">
      <alignment horizontal="center" vertical="center"/>
    </xf>
    <xf numFmtId="165" fontId="0" fillId="8" borderId="24" xfId="0" applyNumberFormat="1" applyFont="1" applyFill="1" applyBorder="1" applyAlignment="1">
      <alignment horizontal="center" vertical="center"/>
    </xf>
    <xf numFmtId="171" fontId="0" fillId="0" borderId="0" xfId="0" applyNumberFormat="1"/>
    <xf numFmtId="167" fontId="0" fillId="0" borderId="0" xfId="83" applyNumberFormat="1" applyFont="1"/>
    <xf numFmtId="172" fontId="0" fillId="0" borderId="0" xfId="83" applyNumberFormat="1" applyFont="1"/>
    <xf numFmtId="0" fontId="0" fillId="0" borderId="29" xfId="0" applyBorder="1"/>
    <xf numFmtId="0" fontId="0" fillId="0" borderId="30" xfId="0" applyBorder="1"/>
    <xf numFmtId="0" fontId="0" fillId="0" borderId="0" xfId="0" applyBorder="1"/>
    <xf numFmtId="0" fontId="0" fillId="0" borderId="32" xfId="0" applyBorder="1"/>
    <xf numFmtId="0" fontId="0" fillId="0" borderId="34" xfId="0" applyBorder="1"/>
    <xf numFmtId="0" fontId="0" fillId="0" borderId="35" xfId="0" applyBorder="1"/>
    <xf numFmtId="0" fontId="6" fillId="0" borderId="12" xfId="6" applyFont="1" applyBorder="1" applyAlignment="1">
      <alignment horizontal="center"/>
    </xf>
    <xf numFmtId="0" fontId="20" fillId="8" borderId="15" xfId="0" applyFont="1" applyFill="1" applyBorder="1" applyAlignment="1">
      <alignment horizontal="justify" vertical="center"/>
    </xf>
    <xf numFmtId="0" fontId="20" fillId="8" borderId="1" xfId="0" applyFont="1" applyFill="1" applyBorder="1" applyAlignment="1">
      <alignment horizontal="justify" vertical="center"/>
    </xf>
    <xf numFmtId="0" fontId="20" fillId="8" borderId="23" xfId="0" applyFont="1" applyFill="1" applyBorder="1" applyAlignment="1">
      <alignment horizontal="justify" vertical="center"/>
    </xf>
    <xf numFmtId="0" fontId="10" fillId="10" borderId="9" xfId="0" applyFont="1" applyFill="1" applyBorder="1" applyAlignment="1">
      <alignment horizontal="left" vertical="center"/>
    </xf>
    <xf numFmtId="0" fontId="10" fillId="10" borderId="18" xfId="0" applyFont="1" applyFill="1" applyBorder="1" applyAlignment="1">
      <alignment horizontal="left" vertical="center"/>
    </xf>
    <xf numFmtId="0" fontId="10" fillId="10" borderId="19" xfId="0" applyFont="1" applyFill="1" applyBorder="1" applyAlignment="1">
      <alignment horizontal="left" vertical="center"/>
    </xf>
    <xf numFmtId="0" fontId="10" fillId="10" borderId="9" xfId="2" applyFont="1" applyFill="1" applyBorder="1" applyAlignment="1">
      <alignment horizontal="left"/>
    </xf>
    <xf numFmtId="0" fontId="10" fillId="10" borderId="18" xfId="2" applyFont="1" applyFill="1" applyBorder="1" applyAlignment="1">
      <alignment horizontal="left"/>
    </xf>
    <xf numFmtId="0" fontId="10" fillId="10" borderId="19" xfId="2" applyFont="1" applyFill="1" applyBorder="1" applyAlignment="1">
      <alignment horizontal="left"/>
    </xf>
    <xf numFmtId="0" fontId="19" fillId="13" borderId="25" xfId="0" applyFont="1" applyFill="1" applyBorder="1" applyAlignment="1">
      <alignment horizontal="center"/>
    </xf>
    <xf numFmtId="0" fontId="19" fillId="13" borderId="26" xfId="0" applyFont="1" applyFill="1" applyBorder="1" applyAlignment="1">
      <alignment horizontal="center"/>
    </xf>
    <xf numFmtId="0" fontId="19" fillId="13" borderId="27" xfId="0" applyFont="1" applyFill="1" applyBorder="1" applyAlignment="1">
      <alignment horizontal="center"/>
    </xf>
    <xf numFmtId="0" fontId="0" fillId="0" borderId="31" xfId="0" applyBorder="1"/>
    <xf numFmtId="0" fontId="0" fillId="0" borderId="0" xfId="0" applyBorder="1"/>
    <xf numFmtId="0" fontId="0" fillId="0" borderId="33" xfId="0" applyBorder="1"/>
    <xf numFmtId="0" fontId="0" fillId="0" borderId="34" xfId="0" applyBorder="1"/>
    <xf numFmtId="0" fontId="0" fillId="0" borderId="28" xfId="0" applyBorder="1"/>
    <xf numFmtId="0" fontId="0" fillId="0" borderId="29" xfId="0" applyBorder="1"/>
    <xf numFmtId="0" fontId="6" fillId="0" borderId="9" xfId="6" applyFont="1" applyBorder="1" applyAlignment="1">
      <alignment horizontal="left" vertical="center"/>
    </xf>
    <xf numFmtId="0" fontId="6" fillId="0" borderId="11" xfId="6" applyFont="1" applyBorder="1" applyAlignment="1">
      <alignment horizontal="left" vertical="center"/>
    </xf>
    <xf numFmtId="0" fontId="5" fillId="5" borderId="5" xfId="6" applyFont="1" applyFill="1" applyBorder="1" applyAlignment="1">
      <alignment horizontal="center"/>
    </xf>
    <xf numFmtId="0" fontId="5" fillId="5" borderId="6" xfId="6" applyFont="1" applyFill="1" applyBorder="1" applyAlignment="1">
      <alignment horizontal="center"/>
    </xf>
    <xf numFmtId="0" fontId="5" fillId="5" borderId="7" xfId="6" applyFont="1" applyFill="1" applyBorder="1" applyAlignment="1">
      <alignment horizontal="center"/>
    </xf>
    <xf numFmtId="0" fontId="5" fillId="5" borderId="8" xfId="6" applyFont="1" applyFill="1" applyBorder="1" applyAlignment="1">
      <alignment horizontal="center"/>
    </xf>
    <xf numFmtId="0" fontId="5" fillId="5" borderId="1" xfId="6" applyFont="1" applyFill="1" applyBorder="1" applyAlignment="1">
      <alignment horizontal="center"/>
    </xf>
    <xf numFmtId="0" fontId="5" fillId="5" borderId="10" xfId="6" applyFont="1" applyFill="1" applyBorder="1" applyAlignment="1">
      <alignment horizontal="center"/>
    </xf>
    <xf numFmtId="0" fontId="6" fillId="0" borderId="8" xfId="6" applyFont="1" applyBorder="1" applyAlignment="1">
      <alignment horizontal="center" vertical="center"/>
    </xf>
    <xf numFmtId="0" fontId="6" fillId="0" borderId="1" xfId="6" applyFont="1" applyBorder="1" applyAlignment="1">
      <alignment horizontal="center" vertical="center"/>
    </xf>
    <xf numFmtId="0" fontId="6" fillId="0" borderId="10" xfId="6" applyFont="1" applyBorder="1" applyAlignment="1">
      <alignment horizontal="center" vertical="center"/>
    </xf>
    <xf numFmtId="0" fontId="6" fillId="0" borderId="13" xfId="6" applyFont="1" applyBorder="1" applyAlignment="1">
      <alignment horizontal="left" vertical="top"/>
    </xf>
    <xf numFmtId="0" fontId="6" fillId="0" borderId="14" xfId="6" applyFont="1" applyBorder="1" applyAlignment="1">
      <alignment horizontal="left" vertical="top"/>
    </xf>
    <xf numFmtId="0" fontId="4" fillId="0" borderId="0" xfId="6" applyFont="1" applyAlignment="1">
      <alignment horizontal="center" wrapText="1"/>
    </xf>
    <xf numFmtId="0" fontId="6" fillId="0" borderId="9" xfId="6" applyFont="1" applyBorder="1" applyAlignment="1">
      <alignment horizontal="center"/>
    </xf>
    <xf numFmtId="0" fontId="6" fillId="0" borderId="11" xfId="6" applyFont="1" applyBorder="1" applyAlignment="1">
      <alignment horizontal="center"/>
    </xf>
    <xf numFmtId="0" fontId="6" fillId="0" borderId="9" xfId="6" applyFont="1" applyBorder="1" applyAlignment="1">
      <alignment horizontal="left" vertical="top"/>
    </xf>
    <xf numFmtId="0" fontId="6" fillId="0" borderId="11" xfId="6" applyFont="1" applyBorder="1" applyAlignment="1">
      <alignment horizontal="left" vertical="top"/>
    </xf>
  </cellXfs>
  <cellStyles count="84">
    <cellStyle name="20% - Ênfase1" xfId="1" builtinId="30"/>
    <cellStyle name="60% - Ênfase1" xfId="2" builtinId="32"/>
    <cellStyle name="Excel Built-in Normal" xfId="14"/>
    <cellStyle name="Excel Built-in Normal 1" xfId="15"/>
    <cellStyle name="Excel Built-in Normal 1 2" xfId="16"/>
    <cellStyle name="Excel Built-in Normal 2" xfId="17"/>
    <cellStyle name="Followed Hyperlink" xfId="18"/>
    <cellStyle name="Moeda 2" xfId="4"/>
    <cellStyle name="Moeda 2 2" xfId="20"/>
    <cellStyle name="Moeda 2 3" xfId="21"/>
    <cellStyle name="Moeda 2 4" xfId="19"/>
    <cellStyle name="Moeda 3" xfId="22"/>
    <cellStyle name="Moeda 4" xfId="23"/>
    <cellStyle name="Moeda 4 2" xfId="24"/>
    <cellStyle name="Moeda 5" xfId="25"/>
    <cellStyle name="Normal" xfId="0" builtinId="0"/>
    <cellStyle name="Normal 10" xfId="7"/>
    <cellStyle name="Normal 2" xfId="3"/>
    <cellStyle name="Normal 2 2" xfId="27"/>
    <cellStyle name="Normal 2 2 3" xfId="10"/>
    <cellStyle name="Normal 2 2 3 2" xfId="28"/>
    <cellStyle name="Normal 2 3" xfId="29"/>
    <cellStyle name="Normal 2 4" xfId="26"/>
    <cellStyle name="Normal 3" xfId="6"/>
    <cellStyle name="Normal 3 2" xfId="30"/>
    <cellStyle name="Normal 4" xfId="31"/>
    <cellStyle name="Normal 5" xfId="32"/>
    <cellStyle name="Normal 5 2" xfId="33"/>
    <cellStyle name="Normal 6" xfId="34"/>
    <cellStyle name="Normal 7" xfId="35"/>
    <cellStyle name="Normal 9" xfId="36"/>
    <cellStyle name="Percentagem 2" xfId="37"/>
    <cellStyle name="Porcentagem" xfId="83" builtinId="5"/>
    <cellStyle name="Porcentagem 2" xfId="5"/>
    <cellStyle name="Porcentagem 2 2" xfId="39"/>
    <cellStyle name="Porcentagem 2 2 2" xfId="40"/>
    <cellStyle name="Porcentagem 2 2 3" xfId="41"/>
    <cellStyle name="Porcentagem 2 3" xfId="42"/>
    <cellStyle name="Porcentagem 2 4" xfId="38"/>
    <cellStyle name="Porcentagem 3" xfId="43"/>
    <cellStyle name="Porcentagem 4" xfId="44"/>
    <cellStyle name="Porcentagem 5" xfId="45"/>
    <cellStyle name="Separador de milhares 2" xfId="46"/>
    <cellStyle name="Separador de milhares 2 2" xfId="47"/>
    <cellStyle name="Separador de milhares 2 3" xfId="48"/>
    <cellStyle name="Separador de milhares 2 3 2" xfId="49"/>
    <cellStyle name="Separador de milhares 2 4" xfId="50"/>
    <cellStyle name="Separador de milhares 2 5" xfId="51"/>
    <cellStyle name="Separador de milhares 2 6" xfId="52"/>
    <cellStyle name="Separador de milhares 2 7" xfId="53"/>
    <cellStyle name="Separador de milhares 3" xfId="54"/>
    <cellStyle name="Separador de milhares 3 2" xfId="55"/>
    <cellStyle name="Separador de milhares 4" xfId="56"/>
    <cellStyle name="Separador de milhares 4 2" xfId="57"/>
    <cellStyle name="Título 5" xfId="58"/>
    <cellStyle name="Vírgula 10" xfId="59"/>
    <cellStyle name="Vírgula 2" xfId="8"/>
    <cellStyle name="Vírgula 2 2" xfId="9"/>
    <cellStyle name="Vírgula 2 2 2" xfId="12"/>
    <cellStyle name="Vírgula 2 2 2 2" xfId="63"/>
    <cellStyle name="Vírgula 2 2 2 3" xfId="62"/>
    <cellStyle name="Vírgula 2 2 3" xfId="61"/>
    <cellStyle name="Vírgula 2 3" xfId="64"/>
    <cellStyle name="Vírgula 2 4" xfId="65"/>
    <cellStyle name="Vírgula 2 5" xfId="66"/>
    <cellStyle name="Vírgula 2 6" xfId="67"/>
    <cellStyle name="Vírgula 2 7" xfId="68"/>
    <cellStyle name="Vírgula 2 7 2" xfId="69"/>
    <cellStyle name="Vírgula 2 8" xfId="60"/>
    <cellStyle name="Vírgula 3" xfId="11"/>
    <cellStyle name="Vírgula 3 2" xfId="71"/>
    <cellStyle name="Vírgula 3 3" xfId="72"/>
    <cellStyle name="Vírgula 3 4" xfId="70"/>
    <cellStyle name="Vírgula 4" xfId="13"/>
    <cellStyle name="Vírgula 4 2" xfId="74"/>
    <cellStyle name="Vírgula 4 3" xfId="73"/>
    <cellStyle name="Vírgula 5" xfId="75"/>
    <cellStyle name="Vírgula 5 2" xfId="76"/>
    <cellStyle name="Vírgula 6" xfId="77"/>
    <cellStyle name="Vírgula 7" xfId="78"/>
    <cellStyle name="Vírgula 7 2" xfId="79"/>
    <cellStyle name="Vírgula 8" xfId="80"/>
    <cellStyle name="Vírgula 8 2" xfId="81"/>
    <cellStyle name="Vírgula 9"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6"/>
  <sheetViews>
    <sheetView tabSelected="1" zoomScale="90" zoomScaleNormal="90" workbookViewId="0">
      <selection sqref="A1:J1"/>
    </sheetView>
  </sheetViews>
  <sheetFormatPr defaultRowHeight="15" x14ac:dyDescent="0.25"/>
  <cols>
    <col min="1" max="1" width="10" bestFit="1" customWidth="1"/>
    <col min="2" max="3" width="14" customWidth="1"/>
    <col min="4" max="4" width="50.140625" bestFit="1" customWidth="1"/>
    <col min="5" max="5" width="10.28515625" customWidth="1"/>
    <col min="6" max="6" width="8.7109375" customWidth="1"/>
    <col min="7" max="7" width="14.5703125" bestFit="1" customWidth="1"/>
    <col min="8" max="8" width="15.42578125" bestFit="1" customWidth="1"/>
    <col min="9" max="9" width="14.85546875" style="60" bestFit="1" customWidth="1"/>
    <col min="10" max="10" width="18.85546875" customWidth="1"/>
    <col min="11" max="12" width="11" bestFit="1" customWidth="1"/>
  </cols>
  <sheetData>
    <row r="1" spans="1:12" ht="19.5" thickBot="1" x14ac:dyDescent="0.35">
      <c r="A1" s="121" t="s">
        <v>10</v>
      </c>
      <c r="B1" s="122"/>
      <c r="C1" s="122"/>
      <c r="D1" s="122"/>
      <c r="E1" s="122"/>
      <c r="F1" s="122"/>
      <c r="G1" s="122"/>
      <c r="H1" s="122"/>
      <c r="I1" s="122"/>
      <c r="J1" s="123"/>
    </row>
    <row r="2" spans="1:12" x14ac:dyDescent="0.25">
      <c r="A2" s="128" t="s">
        <v>49</v>
      </c>
      <c r="B2" s="129"/>
      <c r="C2" s="129"/>
      <c r="D2" s="129"/>
      <c r="E2" s="129"/>
      <c r="F2" s="105"/>
      <c r="G2" s="105"/>
      <c r="H2" s="105"/>
      <c r="I2" s="105"/>
      <c r="J2" s="106"/>
    </row>
    <row r="3" spans="1:12" x14ac:dyDescent="0.25">
      <c r="A3" s="124" t="s">
        <v>194</v>
      </c>
      <c r="B3" s="125"/>
      <c r="C3" s="125"/>
      <c r="D3" s="125"/>
      <c r="E3" s="125"/>
      <c r="F3" s="107"/>
      <c r="G3" s="107"/>
      <c r="H3" s="107"/>
      <c r="I3" s="107"/>
      <c r="J3" s="108"/>
    </row>
    <row r="4" spans="1:12" x14ac:dyDescent="0.25">
      <c r="A4" s="124" t="s">
        <v>56</v>
      </c>
      <c r="B4" s="125"/>
      <c r="C4" s="125"/>
      <c r="D4" s="125"/>
      <c r="E4" s="125"/>
      <c r="F4" s="107"/>
      <c r="G4" s="107"/>
      <c r="H4" s="107"/>
      <c r="I4" s="107"/>
      <c r="J4" s="108"/>
    </row>
    <row r="5" spans="1:12" x14ac:dyDescent="0.25">
      <c r="A5" s="124" t="s">
        <v>242</v>
      </c>
      <c r="B5" s="125"/>
      <c r="C5" s="125"/>
      <c r="D5" s="125"/>
      <c r="E5" s="125"/>
      <c r="F5" s="107"/>
      <c r="G5" s="107"/>
      <c r="H5" s="107"/>
      <c r="I5" s="107"/>
      <c r="J5" s="108"/>
    </row>
    <row r="6" spans="1:12" s="60" customFormat="1" x14ac:dyDescent="0.25">
      <c r="A6" s="124" t="s">
        <v>417</v>
      </c>
      <c r="B6" s="125"/>
      <c r="C6" s="125"/>
      <c r="D6" s="125"/>
      <c r="E6" s="125"/>
      <c r="F6" s="107"/>
      <c r="G6" s="107"/>
      <c r="H6" s="107"/>
      <c r="I6" s="107"/>
      <c r="J6" s="108"/>
    </row>
    <row r="7" spans="1:12" ht="15.75" thickBot="1" x14ac:dyDescent="0.3">
      <c r="A7" s="126" t="s">
        <v>50</v>
      </c>
      <c r="B7" s="127"/>
      <c r="C7" s="127"/>
      <c r="D7" s="127"/>
      <c r="E7" s="127"/>
      <c r="F7" s="109"/>
      <c r="G7" s="109"/>
      <c r="H7" s="109"/>
      <c r="I7" s="109"/>
      <c r="J7" s="110"/>
    </row>
    <row r="8" spans="1:12" x14ac:dyDescent="0.25">
      <c r="A8" s="74" t="s">
        <v>0</v>
      </c>
      <c r="B8" s="75" t="s">
        <v>1</v>
      </c>
      <c r="C8" s="75" t="s">
        <v>2</v>
      </c>
      <c r="D8" s="75" t="s">
        <v>3</v>
      </c>
      <c r="E8" s="76" t="s">
        <v>4</v>
      </c>
      <c r="F8" s="75" t="s">
        <v>5</v>
      </c>
      <c r="G8" s="77" t="s">
        <v>6</v>
      </c>
      <c r="H8" s="77" t="s">
        <v>7</v>
      </c>
      <c r="I8" s="78" t="s">
        <v>279</v>
      </c>
      <c r="J8" s="79" t="s">
        <v>278</v>
      </c>
    </row>
    <row r="9" spans="1:12" s="39" customFormat="1" x14ac:dyDescent="0.25">
      <c r="A9" s="80" t="s">
        <v>284</v>
      </c>
      <c r="B9" s="40"/>
      <c r="C9" s="40"/>
      <c r="D9" s="40"/>
      <c r="E9" s="40"/>
      <c r="F9" s="40"/>
      <c r="G9" s="40"/>
      <c r="H9" s="40"/>
      <c r="I9" s="67">
        <f>I12+I10</f>
        <v>875929.57293910009</v>
      </c>
      <c r="J9" s="81">
        <f>J12+J10</f>
        <v>1137306.9575041272</v>
      </c>
      <c r="K9" s="103"/>
      <c r="L9" s="102"/>
    </row>
    <row r="10" spans="1:12" s="60" customFormat="1" x14ac:dyDescent="0.25">
      <c r="A10" s="82">
        <v>1</v>
      </c>
      <c r="B10" s="38" t="s">
        <v>280</v>
      </c>
      <c r="C10" s="37"/>
      <c r="D10" s="37"/>
      <c r="E10" s="37"/>
      <c r="F10" s="37"/>
      <c r="G10" s="68"/>
      <c r="H10" s="36"/>
      <c r="I10" s="68">
        <f>I11</f>
        <v>8672.5700291000012</v>
      </c>
      <c r="J10" s="83">
        <f>J11</f>
        <v>11260.464925783437</v>
      </c>
    </row>
    <row r="11" spans="1:12" s="60" customFormat="1" x14ac:dyDescent="0.25">
      <c r="A11" s="84" t="s">
        <v>285</v>
      </c>
      <c r="B11" s="63" t="s">
        <v>55</v>
      </c>
      <c r="C11" s="63" t="s">
        <v>275</v>
      </c>
      <c r="D11" s="112" t="s">
        <v>276</v>
      </c>
      <c r="E11" s="28" t="s">
        <v>277</v>
      </c>
      <c r="F11" s="31">
        <v>1</v>
      </c>
      <c r="G11" s="32">
        <f>I12</f>
        <v>867257.00291000004</v>
      </c>
      <c r="H11" s="32">
        <f>J12</f>
        <v>1126046.4925783437</v>
      </c>
      <c r="I11" s="32">
        <f>G11*1%</f>
        <v>8672.5700291000012</v>
      </c>
      <c r="J11" s="85">
        <f>H11*1%</f>
        <v>11260.464925783437</v>
      </c>
    </row>
    <row r="12" spans="1:12" s="60" customFormat="1" x14ac:dyDescent="0.25">
      <c r="A12" s="80" t="s">
        <v>129</v>
      </c>
      <c r="B12" s="40"/>
      <c r="C12" s="40"/>
      <c r="D12" s="40"/>
      <c r="E12" s="40"/>
      <c r="F12" s="40"/>
      <c r="G12" s="40"/>
      <c r="H12" s="40"/>
      <c r="I12" s="67">
        <f>I13+I25+I38+I69+I74+I86+I88+I106+I123+I129+I139+I141+I150+I152+I158+I163</f>
        <v>867257.00291000004</v>
      </c>
      <c r="J12" s="81">
        <f>J13+J25+J38+J69+J74+J86+J88+J106+J123+J129+J139+J141+J150+J152+J158+J163</f>
        <v>1126046.4925783437</v>
      </c>
      <c r="K12" s="104"/>
    </row>
    <row r="13" spans="1:12" x14ac:dyDescent="0.25">
      <c r="A13" s="82">
        <v>2</v>
      </c>
      <c r="B13" s="38" t="s">
        <v>9</v>
      </c>
      <c r="C13" s="37"/>
      <c r="D13" s="37"/>
      <c r="E13" s="37"/>
      <c r="F13" s="37"/>
      <c r="G13" s="68"/>
      <c r="H13" s="36"/>
      <c r="I13" s="68">
        <f>SUM(I14:I24)</f>
        <v>36088.804340000002</v>
      </c>
      <c r="J13" s="83">
        <f>SUM(J14:J24)</f>
        <v>46857.703555056003</v>
      </c>
    </row>
    <row r="14" spans="1:12" ht="77.25" customHeight="1" x14ac:dyDescent="0.25">
      <c r="A14" s="84" t="s">
        <v>286</v>
      </c>
      <c r="B14" s="63" t="s">
        <v>55</v>
      </c>
      <c r="C14" s="63" t="s">
        <v>51</v>
      </c>
      <c r="D14" s="113" t="s">
        <v>52</v>
      </c>
      <c r="E14" s="28" t="s">
        <v>134</v>
      </c>
      <c r="F14" s="31">
        <v>1</v>
      </c>
      <c r="G14" s="32">
        <v>1088.6400000000001</v>
      </c>
      <c r="H14" s="32">
        <f t="shared" ref="H14:H24" si="0">G14+(G14*0.2984)</f>
        <v>1413.4901760000002</v>
      </c>
      <c r="I14" s="32">
        <f>F14*G14</f>
        <v>1088.6400000000001</v>
      </c>
      <c r="J14" s="85">
        <f t="shared" ref="J14:J24" si="1">F14*H14</f>
        <v>1413.4901760000002</v>
      </c>
      <c r="K14" s="45"/>
    </row>
    <row r="15" spans="1:12" s="60" customFormat="1" ht="24" x14ac:dyDescent="0.25">
      <c r="A15" s="84" t="s">
        <v>287</v>
      </c>
      <c r="B15" s="63" t="s">
        <v>55</v>
      </c>
      <c r="C15" s="63" t="s">
        <v>266</v>
      </c>
      <c r="D15" s="113" t="s">
        <v>267</v>
      </c>
      <c r="E15" s="28" t="s">
        <v>59</v>
      </c>
      <c r="F15" s="31">
        <v>301</v>
      </c>
      <c r="G15" s="32">
        <v>2.0299999999999998</v>
      </c>
      <c r="H15" s="32">
        <f t="shared" si="0"/>
        <v>2.6357519999999997</v>
      </c>
      <c r="I15" s="32">
        <f t="shared" ref="I15:I24" si="2">F15*G15</f>
        <v>611.03</v>
      </c>
      <c r="J15" s="85">
        <f>F15*H15</f>
        <v>793.3613519999999</v>
      </c>
    </row>
    <row r="16" spans="1:12" s="60" customFormat="1" x14ac:dyDescent="0.25">
      <c r="A16" s="84" t="s">
        <v>288</v>
      </c>
      <c r="B16" s="63" t="s">
        <v>55</v>
      </c>
      <c r="C16" s="63" t="s">
        <v>268</v>
      </c>
      <c r="D16" s="113" t="s">
        <v>269</v>
      </c>
      <c r="E16" s="28" t="s">
        <v>59</v>
      </c>
      <c r="F16" s="31">
        <v>297</v>
      </c>
      <c r="G16" s="32">
        <v>6.83</v>
      </c>
      <c r="H16" s="32">
        <f t="shared" si="0"/>
        <v>8.8680719999999997</v>
      </c>
      <c r="I16" s="32">
        <f t="shared" si="2"/>
        <v>2028.51</v>
      </c>
      <c r="J16" s="85">
        <f>F16*H16</f>
        <v>2633.8173839999999</v>
      </c>
    </row>
    <row r="17" spans="1:14" s="60" customFormat="1" ht="24" x14ac:dyDescent="0.25">
      <c r="A17" s="84" t="s">
        <v>289</v>
      </c>
      <c r="B17" s="63" t="s">
        <v>55</v>
      </c>
      <c r="C17" s="63" t="s">
        <v>270</v>
      </c>
      <c r="D17" s="113" t="s">
        <v>271</v>
      </c>
      <c r="E17" s="28" t="s">
        <v>272</v>
      </c>
      <c r="F17" s="31">
        <v>1</v>
      </c>
      <c r="G17" s="32">
        <v>700</v>
      </c>
      <c r="H17" s="32">
        <f t="shared" si="0"/>
        <v>908.88</v>
      </c>
      <c r="I17" s="32">
        <f t="shared" si="2"/>
        <v>700</v>
      </c>
      <c r="J17" s="85">
        <f>F17*H17</f>
        <v>908.88</v>
      </c>
    </row>
    <row r="18" spans="1:14" s="60" customFormat="1" ht="24" x14ac:dyDescent="0.25">
      <c r="A18" s="84" t="s">
        <v>290</v>
      </c>
      <c r="B18" s="63" t="s">
        <v>55</v>
      </c>
      <c r="C18" s="63" t="s">
        <v>273</v>
      </c>
      <c r="D18" s="113" t="s">
        <v>274</v>
      </c>
      <c r="E18" s="28" t="s">
        <v>8</v>
      </c>
      <c r="F18" s="31">
        <v>30</v>
      </c>
      <c r="G18" s="32">
        <v>75.62</v>
      </c>
      <c r="H18" s="32">
        <f t="shared" si="0"/>
        <v>98.18500800000001</v>
      </c>
      <c r="I18" s="32">
        <f t="shared" si="2"/>
        <v>2268.6000000000004</v>
      </c>
      <c r="J18" s="85">
        <f>F18*H18</f>
        <v>2945.5502400000005</v>
      </c>
    </row>
    <row r="19" spans="1:14" s="45" customFormat="1" x14ac:dyDescent="0.25">
      <c r="A19" s="84" t="s">
        <v>291</v>
      </c>
      <c r="B19" s="63" t="s">
        <v>55</v>
      </c>
      <c r="C19" s="63" t="s">
        <v>201</v>
      </c>
      <c r="D19" s="113" t="s">
        <v>198</v>
      </c>
      <c r="E19" s="28" t="s">
        <v>134</v>
      </c>
      <c r="F19" s="31">
        <v>1</v>
      </c>
      <c r="G19" s="32">
        <v>214.39</v>
      </c>
      <c r="H19" s="32">
        <f t="shared" si="0"/>
        <v>278.36397599999998</v>
      </c>
      <c r="I19" s="32">
        <f t="shared" si="2"/>
        <v>214.39</v>
      </c>
      <c r="J19" s="85">
        <f t="shared" si="1"/>
        <v>278.36397599999998</v>
      </c>
    </row>
    <row r="20" spans="1:14" s="45" customFormat="1" ht="24" x14ac:dyDescent="0.25">
      <c r="A20" s="84" t="s">
        <v>292</v>
      </c>
      <c r="B20" s="63" t="s">
        <v>55</v>
      </c>
      <c r="C20" s="63" t="s">
        <v>200</v>
      </c>
      <c r="D20" s="113" t="s">
        <v>199</v>
      </c>
      <c r="E20" s="28" t="s">
        <v>134</v>
      </c>
      <c r="F20" s="31">
        <v>1</v>
      </c>
      <c r="G20" s="32">
        <v>519.85</v>
      </c>
      <c r="H20" s="32">
        <f t="shared" si="0"/>
        <v>674.97324000000003</v>
      </c>
      <c r="I20" s="32">
        <f t="shared" si="2"/>
        <v>519.85</v>
      </c>
      <c r="J20" s="85">
        <f t="shared" si="1"/>
        <v>674.97324000000003</v>
      </c>
    </row>
    <row r="21" spans="1:14" s="45" customFormat="1" ht="24" x14ac:dyDescent="0.25">
      <c r="A21" s="84" t="s">
        <v>293</v>
      </c>
      <c r="B21" s="63" t="s">
        <v>55</v>
      </c>
      <c r="C21" s="63" t="s">
        <v>202</v>
      </c>
      <c r="D21" s="113" t="s">
        <v>203</v>
      </c>
      <c r="E21" s="56" t="s">
        <v>204</v>
      </c>
      <c r="F21" s="31">
        <v>15</v>
      </c>
      <c r="G21" s="32">
        <v>814.44</v>
      </c>
      <c r="H21" s="32">
        <f t="shared" si="0"/>
        <v>1057.4688960000001</v>
      </c>
      <c r="I21" s="32">
        <f t="shared" si="2"/>
        <v>12216.6</v>
      </c>
      <c r="J21" s="85">
        <f t="shared" si="1"/>
        <v>15862.033440000001</v>
      </c>
    </row>
    <row r="22" spans="1:14" ht="36" x14ac:dyDescent="0.25">
      <c r="A22" s="84" t="s">
        <v>294</v>
      </c>
      <c r="B22" s="63" t="s">
        <v>55</v>
      </c>
      <c r="C22" s="63" t="s">
        <v>53</v>
      </c>
      <c r="D22" s="113" t="s">
        <v>54</v>
      </c>
      <c r="E22" s="28" t="s">
        <v>134</v>
      </c>
      <c r="F22" s="31">
        <v>1</v>
      </c>
      <c r="G22" s="32">
        <v>680</v>
      </c>
      <c r="H22" s="32">
        <f t="shared" si="0"/>
        <v>882.91200000000003</v>
      </c>
      <c r="I22" s="32">
        <f t="shared" si="2"/>
        <v>680</v>
      </c>
      <c r="J22" s="85">
        <f t="shared" si="1"/>
        <v>882.91200000000003</v>
      </c>
      <c r="K22" s="45"/>
    </row>
    <row r="23" spans="1:14" s="26" customFormat="1" ht="24" x14ac:dyDescent="0.25">
      <c r="A23" s="84" t="s">
        <v>295</v>
      </c>
      <c r="B23" s="63" t="s">
        <v>55</v>
      </c>
      <c r="C23" s="63" t="s">
        <v>57</v>
      </c>
      <c r="D23" s="113" t="s">
        <v>58</v>
      </c>
      <c r="E23" s="28" t="s">
        <v>59</v>
      </c>
      <c r="F23" s="31">
        <f>2.2*70.69</f>
        <v>155.518</v>
      </c>
      <c r="G23" s="32">
        <v>91.63</v>
      </c>
      <c r="H23" s="32">
        <f t="shared" si="0"/>
        <v>118.972392</v>
      </c>
      <c r="I23" s="32">
        <f t="shared" si="2"/>
        <v>14250.11434</v>
      </c>
      <c r="J23" s="85">
        <f t="shared" si="1"/>
        <v>18502.348459056</v>
      </c>
      <c r="K23" s="45"/>
    </row>
    <row r="24" spans="1:14" s="26" customFormat="1" ht="24" x14ac:dyDescent="0.25">
      <c r="A24" s="84" t="s">
        <v>296</v>
      </c>
      <c r="B24" s="63" t="s">
        <v>55</v>
      </c>
      <c r="C24" s="63" t="s">
        <v>61</v>
      </c>
      <c r="D24" s="113" t="s">
        <v>60</v>
      </c>
      <c r="E24" s="28" t="s">
        <v>62</v>
      </c>
      <c r="F24" s="31">
        <v>457.9</v>
      </c>
      <c r="G24" s="32">
        <v>3.3</v>
      </c>
      <c r="H24" s="32">
        <f t="shared" si="0"/>
        <v>4.2847200000000001</v>
      </c>
      <c r="I24" s="32">
        <f t="shared" si="2"/>
        <v>1511.07</v>
      </c>
      <c r="J24" s="85">
        <f t="shared" si="1"/>
        <v>1961.9732879999999</v>
      </c>
      <c r="K24" s="45"/>
    </row>
    <row r="25" spans="1:14" s="60" customFormat="1" x14ac:dyDescent="0.25">
      <c r="A25" s="82">
        <v>3</v>
      </c>
      <c r="B25" s="38" t="s">
        <v>205</v>
      </c>
      <c r="C25" s="37"/>
      <c r="D25" s="37"/>
      <c r="E25" s="37"/>
      <c r="F25" s="37"/>
      <c r="G25" s="68"/>
      <c r="H25" s="36"/>
      <c r="I25" s="68">
        <f>I26+I31+I36</f>
        <v>66802.690770000001</v>
      </c>
      <c r="J25" s="83">
        <f>J26+J31+J36</f>
        <v>86736.613695767999</v>
      </c>
    </row>
    <row r="26" spans="1:14" s="27" customFormat="1" x14ac:dyDescent="0.25">
      <c r="A26" s="86" t="s">
        <v>297</v>
      </c>
      <c r="B26" s="118" t="s">
        <v>72</v>
      </c>
      <c r="C26" s="119"/>
      <c r="D26" s="119"/>
      <c r="E26" s="119"/>
      <c r="F26" s="119"/>
      <c r="G26" s="119"/>
      <c r="H26" s="120"/>
      <c r="I26" s="69">
        <f>SUM(I27:I30)</f>
        <v>43015.55</v>
      </c>
      <c r="J26" s="87">
        <f>SUM(J27:J30)</f>
        <v>55851.390120000004</v>
      </c>
      <c r="K26" s="45"/>
    </row>
    <row r="27" spans="1:14" ht="24" x14ac:dyDescent="0.25">
      <c r="A27" s="84" t="s">
        <v>300</v>
      </c>
      <c r="B27" s="47" t="s">
        <v>55</v>
      </c>
      <c r="C27" s="47" t="s">
        <v>63</v>
      </c>
      <c r="D27" s="113" t="s">
        <v>64</v>
      </c>
      <c r="E27" s="47" t="s">
        <v>8</v>
      </c>
      <c r="F27" s="71">
        <v>660</v>
      </c>
      <c r="G27" s="72">
        <v>27.5</v>
      </c>
      <c r="H27" s="32">
        <f>G27+(G27*0.2984)</f>
        <v>35.706000000000003</v>
      </c>
      <c r="I27" s="32">
        <f>F27*G27</f>
        <v>18150</v>
      </c>
      <c r="J27" s="88">
        <f>F27*H27</f>
        <v>23565.960000000003</v>
      </c>
      <c r="K27" s="45"/>
    </row>
    <row r="28" spans="1:14" s="26" customFormat="1" ht="36" x14ac:dyDescent="0.25">
      <c r="A28" s="84" t="s">
        <v>301</v>
      </c>
      <c r="B28" s="63" t="s">
        <v>55</v>
      </c>
      <c r="C28" s="63" t="s">
        <v>65</v>
      </c>
      <c r="D28" s="113" t="s">
        <v>66</v>
      </c>
      <c r="E28" s="28" t="s">
        <v>62</v>
      </c>
      <c r="F28" s="29">
        <v>47</v>
      </c>
      <c r="G28" s="30">
        <v>336.37</v>
      </c>
      <c r="H28" s="32">
        <f>G28+(G28*0.2984)</f>
        <v>436.74280800000003</v>
      </c>
      <c r="I28" s="32">
        <f>F28*G28</f>
        <v>15809.39</v>
      </c>
      <c r="J28" s="85">
        <f>F28*H28</f>
        <v>20526.911975999999</v>
      </c>
      <c r="K28" s="45"/>
    </row>
    <row r="29" spans="1:14" s="26" customFormat="1" ht="24" x14ac:dyDescent="0.25">
      <c r="A29" s="84" t="s">
        <v>302</v>
      </c>
      <c r="B29" s="63" t="s">
        <v>55</v>
      </c>
      <c r="C29" s="63" t="s">
        <v>67</v>
      </c>
      <c r="D29" s="113" t="s">
        <v>68</v>
      </c>
      <c r="E29" s="28" t="s">
        <v>69</v>
      </c>
      <c r="F29" s="29">
        <v>1000</v>
      </c>
      <c r="G29" s="30">
        <v>7.41</v>
      </c>
      <c r="H29" s="32">
        <f>G29+(G29*0.2984)</f>
        <v>9.621144000000001</v>
      </c>
      <c r="I29" s="32">
        <f>F29*G29</f>
        <v>7410</v>
      </c>
      <c r="J29" s="85">
        <f>F29*H29</f>
        <v>9621.1440000000002</v>
      </c>
      <c r="K29" s="45"/>
      <c r="M29" s="33"/>
    </row>
    <row r="30" spans="1:14" s="26" customFormat="1" ht="24" x14ac:dyDescent="0.25">
      <c r="A30" s="84" t="s">
        <v>303</v>
      </c>
      <c r="B30" s="63" t="s">
        <v>55</v>
      </c>
      <c r="C30" s="63" t="s">
        <v>71</v>
      </c>
      <c r="D30" s="113" t="s">
        <v>70</v>
      </c>
      <c r="E30" s="28" t="s">
        <v>69</v>
      </c>
      <c r="F30" s="29">
        <v>228</v>
      </c>
      <c r="G30" s="30">
        <v>7.22</v>
      </c>
      <c r="H30" s="32">
        <f>G30+(G30*0.2984)</f>
        <v>9.3744479999999992</v>
      </c>
      <c r="I30" s="32">
        <f>F30*G30</f>
        <v>1646.1599999999999</v>
      </c>
      <c r="J30" s="85">
        <f>F30*H30</f>
        <v>2137.3741439999999</v>
      </c>
      <c r="K30" s="45"/>
      <c r="M30" s="33"/>
    </row>
    <row r="31" spans="1:14" s="26" customFormat="1" x14ac:dyDescent="0.25">
      <c r="A31" s="86" t="s">
        <v>298</v>
      </c>
      <c r="B31" s="118" t="s">
        <v>73</v>
      </c>
      <c r="C31" s="119"/>
      <c r="D31" s="119"/>
      <c r="E31" s="119"/>
      <c r="F31" s="119"/>
      <c r="G31" s="119"/>
      <c r="H31" s="120"/>
      <c r="I31" s="70">
        <f>SUM(I32:I35)</f>
        <v>23207.68217</v>
      </c>
      <c r="J31" s="89">
        <f>SUM(J32:J35)</f>
        <v>30132.854529528002</v>
      </c>
      <c r="K31" s="45"/>
    </row>
    <row r="32" spans="1:14" s="26" customFormat="1" ht="24" x14ac:dyDescent="0.25">
      <c r="A32" s="84" t="s">
        <v>304</v>
      </c>
      <c r="B32" s="63" t="s">
        <v>55</v>
      </c>
      <c r="C32" s="63" t="s">
        <v>71</v>
      </c>
      <c r="D32" s="113" t="s">
        <v>70</v>
      </c>
      <c r="E32" s="28" t="s">
        <v>69</v>
      </c>
      <c r="F32" s="31">
        <v>20</v>
      </c>
      <c r="G32" s="32">
        <v>7.22</v>
      </c>
      <c r="H32" s="32">
        <f>G32+(G32*0.2984)</f>
        <v>9.3744479999999992</v>
      </c>
      <c r="I32" s="32">
        <f>F32*G32</f>
        <v>144.4</v>
      </c>
      <c r="J32" s="85">
        <f>F32*H32</f>
        <v>187.48895999999999</v>
      </c>
      <c r="K32" s="45"/>
      <c r="N32" s="34"/>
    </row>
    <row r="33" spans="1:14" s="27" customFormat="1" ht="24" x14ac:dyDescent="0.25">
      <c r="A33" s="84" t="s">
        <v>305</v>
      </c>
      <c r="B33" s="63" t="s">
        <v>55</v>
      </c>
      <c r="C33" s="63" t="s">
        <v>67</v>
      </c>
      <c r="D33" s="113" t="s">
        <v>68</v>
      </c>
      <c r="E33" s="28" t="s">
        <v>69</v>
      </c>
      <c r="F33" s="31">
        <v>1462</v>
      </c>
      <c r="G33" s="32">
        <v>7.41</v>
      </c>
      <c r="H33" s="32">
        <f>G33+(G33*0.2984)</f>
        <v>9.621144000000001</v>
      </c>
      <c r="I33" s="32">
        <f>F33*G33</f>
        <v>10833.42</v>
      </c>
      <c r="J33" s="85">
        <f>F33*H33</f>
        <v>14066.112528000001</v>
      </c>
      <c r="K33" s="45"/>
      <c r="N33" s="34"/>
    </row>
    <row r="34" spans="1:14" s="27" customFormat="1" ht="24" x14ac:dyDescent="0.25">
      <c r="A34" s="84" t="s">
        <v>306</v>
      </c>
      <c r="B34" s="63" t="s">
        <v>55</v>
      </c>
      <c r="C34" s="63" t="s">
        <v>74</v>
      </c>
      <c r="D34" s="113" t="s">
        <v>75</v>
      </c>
      <c r="E34" s="28" t="s">
        <v>69</v>
      </c>
      <c r="F34" s="31">
        <v>444</v>
      </c>
      <c r="G34" s="32">
        <v>6.83</v>
      </c>
      <c r="H34" s="32">
        <f>G34+(G34*0.2984)</f>
        <v>8.8680719999999997</v>
      </c>
      <c r="I34" s="32">
        <f>F34*G34</f>
        <v>3032.52</v>
      </c>
      <c r="J34" s="85">
        <f>F34*H34</f>
        <v>3937.4239680000001</v>
      </c>
      <c r="K34" s="45"/>
      <c r="N34" s="34"/>
    </row>
    <row r="35" spans="1:14" s="27" customFormat="1" ht="36" x14ac:dyDescent="0.25">
      <c r="A35" s="84" t="s">
        <v>307</v>
      </c>
      <c r="B35" s="63" t="s">
        <v>55</v>
      </c>
      <c r="C35" s="63" t="s">
        <v>77</v>
      </c>
      <c r="D35" s="113" t="s">
        <v>76</v>
      </c>
      <c r="E35" s="28" t="s">
        <v>62</v>
      </c>
      <c r="F35" s="31">
        <v>28.739000000000001</v>
      </c>
      <c r="G35" s="32">
        <v>320.02999999999997</v>
      </c>
      <c r="H35" s="32">
        <f>G35+(G35*0.2984)</f>
        <v>415.52695199999994</v>
      </c>
      <c r="I35" s="32">
        <f>F35*G35</f>
        <v>9197.3421699999999</v>
      </c>
      <c r="J35" s="85">
        <f>F35*H35</f>
        <v>11941.829073527999</v>
      </c>
      <c r="K35" s="45"/>
      <c r="N35" s="34"/>
    </row>
    <row r="36" spans="1:14" s="60" customFormat="1" x14ac:dyDescent="0.25">
      <c r="A36" s="86" t="s">
        <v>299</v>
      </c>
      <c r="B36" s="118" t="s">
        <v>80</v>
      </c>
      <c r="C36" s="119"/>
      <c r="D36" s="119"/>
      <c r="E36" s="119"/>
      <c r="F36" s="119"/>
      <c r="G36" s="119"/>
      <c r="H36" s="120"/>
      <c r="I36" s="70">
        <f>I37</f>
        <v>579.45859999999993</v>
      </c>
      <c r="J36" s="89">
        <f>J37</f>
        <v>752.36904623999999</v>
      </c>
    </row>
    <row r="37" spans="1:14" s="34" customFormat="1" x14ac:dyDescent="0.25">
      <c r="A37" s="84" t="s">
        <v>308</v>
      </c>
      <c r="B37" s="63" t="s">
        <v>55</v>
      </c>
      <c r="C37" s="63" t="s">
        <v>79</v>
      </c>
      <c r="D37" s="113" t="s">
        <v>78</v>
      </c>
      <c r="E37" s="28" t="s">
        <v>59</v>
      </c>
      <c r="F37" s="31">
        <v>32.979999999999997</v>
      </c>
      <c r="G37" s="32">
        <v>17.57</v>
      </c>
      <c r="H37" s="32">
        <f>G37+(G37*0.2984)</f>
        <v>22.812888000000001</v>
      </c>
      <c r="I37" s="32">
        <f>F37*G37</f>
        <v>579.45859999999993</v>
      </c>
      <c r="J37" s="85">
        <f>F37*H37</f>
        <v>752.36904623999999</v>
      </c>
      <c r="K37" s="45"/>
    </row>
    <row r="38" spans="1:14" s="60" customFormat="1" x14ac:dyDescent="0.25">
      <c r="A38" s="82">
        <v>4</v>
      </c>
      <c r="B38" s="38" t="s">
        <v>81</v>
      </c>
      <c r="C38" s="37"/>
      <c r="D38" s="37"/>
      <c r="E38" s="37"/>
      <c r="F38" s="37"/>
      <c r="G38" s="68"/>
      <c r="H38" s="36"/>
      <c r="I38" s="68">
        <f>I39+I44+I50+I55+I61+I63+I65+I67</f>
        <v>248708.12640000001</v>
      </c>
      <c r="J38" s="83">
        <f>J39+J44+J50+J55+J61+J63+J65+J67</f>
        <v>322922.63131775998</v>
      </c>
    </row>
    <row r="39" spans="1:14" s="60" customFormat="1" x14ac:dyDescent="0.25">
      <c r="A39" s="86" t="s">
        <v>309</v>
      </c>
      <c r="B39" s="118" t="s">
        <v>106</v>
      </c>
      <c r="C39" s="119"/>
      <c r="D39" s="119"/>
      <c r="E39" s="119"/>
      <c r="F39" s="119"/>
      <c r="G39" s="119"/>
      <c r="H39" s="120"/>
      <c r="I39" s="70">
        <f>SUM(I40:I43)</f>
        <v>8319.0324000000001</v>
      </c>
      <c r="J39" s="89">
        <f>SUM(J40:J43)</f>
        <v>10801.431668159998</v>
      </c>
    </row>
    <row r="40" spans="1:14" s="45" customFormat="1" ht="48" x14ac:dyDescent="0.25">
      <c r="A40" s="84" t="s">
        <v>310</v>
      </c>
      <c r="B40" s="63" t="s">
        <v>55</v>
      </c>
      <c r="C40" s="63" t="s">
        <v>107</v>
      </c>
      <c r="D40" s="113" t="s">
        <v>108</v>
      </c>
      <c r="E40" s="28" t="s">
        <v>59</v>
      </c>
      <c r="F40" s="31">
        <v>49.5</v>
      </c>
      <c r="G40" s="32">
        <v>139.07</v>
      </c>
      <c r="H40" s="32">
        <f>G40+(G40*0.2984)</f>
        <v>180.568488</v>
      </c>
      <c r="I40" s="32">
        <f>F40*G40</f>
        <v>6883.9649999999992</v>
      </c>
      <c r="J40" s="85">
        <f>F40*H40</f>
        <v>8938.1401559999995</v>
      </c>
    </row>
    <row r="41" spans="1:14" s="45" customFormat="1" x14ac:dyDescent="0.25">
      <c r="A41" s="84" t="s">
        <v>311</v>
      </c>
      <c r="B41" s="49" t="s">
        <v>55</v>
      </c>
      <c r="C41" s="49" t="s">
        <v>79</v>
      </c>
      <c r="D41" s="113" t="s">
        <v>78</v>
      </c>
      <c r="E41" s="50" t="s">
        <v>59</v>
      </c>
      <c r="F41" s="61">
        <v>49.5</v>
      </c>
      <c r="G41" s="51">
        <v>17.57</v>
      </c>
      <c r="H41" s="32">
        <f>G41+(G41*0.2984)</f>
        <v>22.812888000000001</v>
      </c>
      <c r="I41" s="32">
        <f>F41*G41</f>
        <v>869.71500000000003</v>
      </c>
      <c r="J41" s="90">
        <f>F41*H41</f>
        <v>1129.2379559999999</v>
      </c>
    </row>
    <row r="42" spans="1:14" s="45" customFormat="1" x14ac:dyDescent="0.25">
      <c r="A42" s="84" t="s">
        <v>312</v>
      </c>
      <c r="B42" s="49" t="s">
        <v>55</v>
      </c>
      <c r="C42" s="63" t="s">
        <v>206</v>
      </c>
      <c r="D42" s="113" t="s">
        <v>207</v>
      </c>
      <c r="E42" s="28" t="s">
        <v>62</v>
      </c>
      <c r="F42" s="31">
        <v>3.48</v>
      </c>
      <c r="G42" s="32">
        <v>108.63</v>
      </c>
      <c r="H42" s="32">
        <f>G42+(G42*0.2984)</f>
        <v>141.04519199999999</v>
      </c>
      <c r="I42" s="32">
        <f>F42*G42</f>
        <v>378.0324</v>
      </c>
      <c r="J42" s="90">
        <f>F42*H42</f>
        <v>490.83726815999995</v>
      </c>
    </row>
    <row r="43" spans="1:14" s="45" customFormat="1" ht="24" x14ac:dyDescent="0.25">
      <c r="A43" s="84" t="s">
        <v>313</v>
      </c>
      <c r="B43" s="49" t="s">
        <v>209</v>
      </c>
      <c r="C43" s="49">
        <v>83681</v>
      </c>
      <c r="D43" s="113" t="s">
        <v>208</v>
      </c>
      <c r="E43" s="50" t="s">
        <v>8</v>
      </c>
      <c r="F43" s="61">
        <v>12</v>
      </c>
      <c r="G43" s="51">
        <v>15.61</v>
      </c>
      <c r="H43" s="32">
        <f>G43+(G43*0.2984)</f>
        <v>20.268024</v>
      </c>
      <c r="I43" s="32">
        <f>F43*G43</f>
        <v>187.32</v>
      </c>
      <c r="J43" s="90">
        <f>F43*H43</f>
        <v>243.21628800000002</v>
      </c>
    </row>
    <row r="44" spans="1:14" s="60" customFormat="1" x14ac:dyDescent="0.25">
      <c r="A44" s="86" t="s">
        <v>314</v>
      </c>
      <c r="B44" s="118" t="s">
        <v>82</v>
      </c>
      <c r="C44" s="119"/>
      <c r="D44" s="119"/>
      <c r="E44" s="119"/>
      <c r="F44" s="119"/>
      <c r="G44" s="119"/>
      <c r="H44" s="120"/>
      <c r="I44" s="70">
        <f>SUM(I45:I49)</f>
        <v>63114.779399999992</v>
      </c>
      <c r="J44" s="89">
        <f>SUM(J45:J49)</f>
        <v>81948.229572960001</v>
      </c>
    </row>
    <row r="45" spans="1:14" s="35" customFormat="1" ht="36" x14ac:dyDescent="0.25">
      <c r="A45" s="84" t="s">
        <v>361</v>
      </c>
      <c r="B45" s="47" t="s">
        <v>55</v>
      </c>
      <c r="C45" s="47" t="s">
        <v>83</v>
      </c>
      <c r="D45" s="113" t="s">
        <v>84</v>
      </c>
      <c r="E45" s="52" t="s">
        <v>59</v>
      </c>
      <c r="F45" s="62">
        <f>536.87/5</f>
        <v>107.374</v>
      </c>
      <c r="G45" s="48">
        <v>33.549999999999997</v>
      </c>
      <c r="H45" s="32">
        <f>G45+(G45*0.2984)</f>
        <v>43.561319999999995</v>
      </c>
      <c r="I45" s="32">
        <f>F45*G45</f>
        <v>3602.3976999999995</v>
      </c>
      <c r="J45" s="88">
        <f>F45*H45</f>
        <v>4677.3531736799996</v>
      </c>
      <c r="K45" s="45"/>
    </row>
    <row r="46" spans="1:14" s="35" customFormat="1" ht="36" x14ac:dyDescent="0.25">
      <c r="A46" s="84" t="s">
        <v>362</v>
      </c>
      <c r="B46" s="63" t="s">
        <v>55</v>
      </c>
      <c r="C46" s="63" t="s">
        <v>77</v>
      </c>
      <c r="D46" s="113" t="s">
        <v>76</v>
      </c>
      <c r="E46" s="28" t="s">
        <v>62</v>
      </c>
      <c r="F46" s="31">
        <v>54.39</v>
      </c>
      <c r="G46" s="32">
        <v>320.02999999999997</v>
      </c>
      <c r="H46" s="32">
        <f>G46+(G46*0.2984)</f>
        <v>415.52695199999994</v>
      </c>
      <c r="I46" s="32">
        <f>F46*G46</f>
        <v>17406.431699999997</v>
      </c>
      <c r="J46" s="85">
        <f>F46*H46</f>
        <v>22600.510919279997</v>
      </c>
      <c r="K46" s="45"/>
    </row>
    <row r="47" spans="1:14" ht="24" x14ac:dyDescent="0.25">
      <c r="A47" s="84" t="s">
        <v>363</v>
      </c>
      <c r="B47" s="63" t="s">
        <v>55</v>
      </c>
      <c r="C47" s="63" t="s">
        <v>71</v>
      </c>
      <c r="D47" s="113" t="s">
        <v>70</v>
      </c>
      <c r="E47" s="28" t="s">
        <v>69</v>
      </c>
      <c r="F47" s="31">
        <v>840</v>
      </c>
      <c r="G47" s="32">
        <v>7.22</v>
      </c>
      <c r="H47" s="32">
        <f>G47+(G47*0.2984)</f>
        <v>9.3744479999999992</v>
      </c>
      <c r="I47" s="32">
        <f>F47*G47</f>
        <v>6064.8</v>
      </c>
      <c r="J47" s="85">
        <f>F47*H47</f>
        <v>7874.5363199999993</v>
      </c>
      <c r="K47" s="45"/>
      <c r="M47" s="34"/>
      <c r="N47" s="34"/>
    </row>
    <row r="48" spans="1:14" s="35" customFormat="1" ht="24" x14ac:dyDescent="0.25">
      <c r="A48" s="84" t="s">
        <v>364</v>
      </c>
      <c r="B48" s="63" t="s">
        <v>55</v>
      </c>
      <c r="C48" s="63" t="s">
        <v>67</v>
      </c>
      <c r="D48" s="113" t="s">
        <v>68</v>
      </c>
      <c r="E48" s="28" t="s">
        <v>69</v>
      </c>
      <c r="F48" s="31">
        <v>3555</v>
      </c>
      <c r="G48" s="32">
        <v>7.41</v>
      </c>
      <c r="H48" s="32">
        <f>G48+(G48*0.2984)</f>
        <v>9.621144000000001</v>
      </c>
      <c r="I48" s="32">
        <f>F48*G48</f>
        <v>26342.55</v>
      </c>
      <c r="J48" s="85">
        <f>F48*H48</f>
        <v>34203.166920000003</v>
      </c>
      <c r="K48" s="45"/>
    </row>
    <row r="49" spans="1:14" s="35" customFormat="1" ht="24" x14ac:dyDescent="0.25">
      <c r="A49" s="84" t="s">
        <v>365</v>
      </c>
      <c r="B49" s="63" t="s">
        <v>55</v>
      </c>
      <c r="C49" s="63" t="s">
        <v>74</v>
      </c>
      <c r="D49" s="113" t="s">
        <v>75</v>
      </c>
      <c r="E49" s="28" t="s">
        <v>69</v>
      </c>
      <c r="F49" s="31">
        <v>1420</v>
      </c>
      <c r="G49" s="32">
        <v>6.83</v>
      </c>
      <c r="H49" s="32">
        <f>G49+(G49*0.2984)</f>
        <v>8.8680719999999997</v>
      </c>
      <c r="I49" s="32">
        <f>F49*G49</f>
        <v>9698.6</v>
      </c>
      <c r="J49" s="85">
        <f>F49*H49</f>
        <v>12592.66224</v>
      </c>
      <c r="K49" s="45"/>
    </row>
    <row r="50" spans="1:14" s="60" customFormat="1" x14ac:dyDescent="0.25">
      <c r="A50" s="86" t="s">
        <v>315</v>
      </c>
      <c r="B50" s="118" t="s">
        <v>88</v>
      </c>
      <c r="C50" s="119"/>
      <c r="D50" s="119"/>
      <c r="E50" s="119"/>
      <c r="F50" s="119"/>
      <c r="G50" s="119"/>
      <c r="H50" s="120"/>
      <c r="I50" s="70">
        <f>SUM(I51:I54)</f>
        <v>4818.4862999999996</v>
      </c>
      <c r="J50" s="89">
        <f>SUM(J51:J54)</f>
        <v>6256.3226119199999</v>
      </c>
    </row>
    <row r="51" spans="1:14" s="35" customFormat="1" ht="36" x14ac:dyDescent="0.25">
      <c r="A51" s="84" t="s">
        <v>366</v>
      </c>
      <c r="B51" s="63" t="s">
        <v>55</v>
      </c>
      <c r="C51" s="63" t="s">
        <v>83</v>
      </c>
      <c r="D51" s="113" t="s">
        <v>84</v>
      </c>
      <c r="E51" s="28" t="s">
        <v>59</v>
      </c>
      <c r="F51" s="31">
        <f>52.1/5</f>
        <v>10.42</v>
      </c>
      <c r="G51" s="32">
        <v>33.549999999999997</v>
      </c>
      <c r="H51" s="32">
        <f>G51+(G51*0.2984)</f>
        <v>43.561319999999995</v>
      </c>
      <c r="I51" s="32">
        <f>F51*G51</f>
        <v>349.59099999999995</v>
      </c>
      <c r="J51" s="85">
        <f>F51*H51</f>
        <v>453.90895439999997</v>
      </c>
      <c r="K51" s="45"/>
    </row>
    <row r="52" spans="1:14" s="35" customFormat="1" ht="36" x14ac:dyDescent="0.25">
      <c r="A52" s="84" t="s">
        <v>367</v>
      </c>
      <c r="B52" s="63" t="s">
        <v>55</v>
      </c>
      <c r="C52" s="63" t="s">
        <v>77</v>
      </c>
      <c r="D52" s="113" t="s">
        <v>76</v>
      </c>
      <c r="E52" s="28" t="s">
        <v>62</v>
      </c>
      <c r="F52" s="31">
        <v>4.51</v>
      </c>
      <c r="G52" s="32">
        <v>320.02999999999997</v>
      </c>
      <c r="H52" s="32">
        <f>G52+(G52*0.2984)</f>
        <v>415.52695199999994</v>
      </c>
      <c r="I52" s="32">
        <f>F52*G52</f>
        <v>1443.3352999999997</v>
      </c>
      <c r="J52" s="85">
        <f>F52*H52</f>
        <v>1874.0265535199997</v>
      </c>
      <c r="K52" s="45"/>
    </row>
    <row r="53" spans="1:14" s="35" customFormat="1" ht="24" x14ac:dyDescent="0.25">
      <c r="A53" s="84" t="s">
        <v>368</v>
      </c>
      <c r="B53" s="63" t="s">
        <v>55</v>
      </c>
      <c r="C53" s="63" t="s">
        <v>71</v>
      </c>
      <c r="D53" s="113" t="s">
        <v>70</v>
      </c>
      <c r="E53" s="28" t="s">
        <v>69</v>
      </c>
      <c r="F53" s="31">
        <v>105</v>
      </c>
      <c r="G53" s="32">
        <v>7.22</v>
      </c>
      <c r="H53" s="32">
        <f>G53+(G53*0.2984)</f>
        <v>9.3744479999999992</v>
      </c>
      <c r="I53" s="32">
        <f>F53*G53</f>
        <v>758.1</v>
      </c>
      <c r="J53" s="85">
        <f>F53*H53</f>
        <v>984.31703999999991</v>
      </c>
      <c r="K53" s="45"/>
    </row>
    <row r="54" spans="1:14" s="35" customFormat="1" ht="24" x14ac:dyDescent="0.25">
      <c r="A54" s="84" t="s">
        <v>369</v>
      </c>
      <c r="B54" s="63" t="s">
        <v>55</v>
      </c>
      <c r="C54" s="63" t="s">
        <v>67</v>
      </c>
      <c r="D54" s="113" t="s">
        <v>68</v>
      </c>
      <c r="E54" s="28" t="s">
        <v>69</v>
      </c>
      <c r="F54" s="31">
        <f>39+267</f>
        <v>306</v>
      </c>
      <c r="G54" s="32">
        <v>7.41</v>
      </c>
      <c r="H54" s="32">
        <f>G54+(G54*0.2984)</f>
        <v>9.621144000000001</v>
      </c>
      <c r="I54" s="32">
        <f>F54*G54</f>
        <v>2267.46</v>
      </c>
      <c r="J54" s="85">
        <f>F54*H54</f>
        <v>2944.0700640000005</v>
      </c>
      <c r="K54" s="45"/>
    </row>
    <row r="55" spans="1:14" s="60" customFormat="1" x14ac:dyDescent="0.25">
      <c r="A55" s="86" t="s">
        <v>316</v>
      </c>
      <c r="B55" s="118" t="s">
        <v>85</v>
      </c>
      <c r="C55" s="119"/>
      <c r="D55" s="119"/>
      <c r="E55" s="119"/>
      <c r="F55" s="119"/>
      <c r="G55" s="119"/>
      <c r="H55" s="120"/>
      <c r="I55" s="70">
        <f>SUM(I56:I60)</f>
        <v>31119.599999999999</v>
      </c>
      <c r="J55" s="89">
        <f>SUM(J56:J60)</f>
        <v>40405.68864</v>
      </c>
    </row>
    <row r="56" spans="1:14" s="35" customFormat="1" ht="36" x14ac:dyDescent="0.25">
      <c r="A56" s="84" t="s">
        <v>370</v>
      </c>
      <c r="B56" s="63" t="s">
        <v>55</v>
      </c>
      <c r="C56" s="63" t="s">
        <v>86</v>
      </c>
      <c r="D56" s="113" t="s">
        <v>87</v>
      </c>
      <c r="E56" s="28" t="s">
        <v>59</v>
      </c>
      <c r="F56" s="31">
        <v>138.15</v>
      </c>
      <c r="G56" s="32">
        <v>34.619999999999997</v>
      </c>
      <c r="H56" s="32">
        <f>G56+(G56*0.2984)</f>
        <v>44.950607999999995</v>
      </c>
      <c r="I56" s="32">
        <f>F56*G56</f>
        <v>4782.7529999999997</v>
      </c>
      <c r="J56" s="85">
        <f>F56*H56</f>
        <v>6209.9264951999994</v>
      </c>
      <c r="K56" s="45"/>
    </row>
    <row r="57" spans="1:14" s="35" customFormat="1" ht="36" x14ac:dyDescent="0.25">
      <c r="A57" s="84" t="s">
        <v>371</v>
      </c>
      <c r="B57" s="63" t="s">
        <v>55</v>
      </c>
      <c r="C57" s="63" t="s">
        <v>77</v>
      </c>
      <c r="D57" s="113" t="s">
        <v>76</v>
      </c>
      <c r="E57" s="28" t="s">
        <v>62</v>
      </c>
      <c r="F57" s="31">
        <v>23.9</v>
      </c>
      <c r="G57" s="32">
        <v>320.02999999999997</v>
      </c>
      <c r="H57" s="32">
        <f>G57+(G57*0.2984)</f>
        <v>415.52695199999994</v>
      </c>
      <c r="I57" s="32">
        <f>F57*G57</f>
        <v>7648.7169999999987</v>
      </c>
      <c r="J57" s="85">
        <f>F57*H57</f>
        <v>9931.0941527999985</v>
      </c>
      <c r="K57" s="45"/>
    </row>
    <row r="58" spans="1:14" ht="24" x14ac:dyDescent="0.25">
      <c r="A58" s="84" t="s">
        <v>372</v>
      </c>
      <c r="B58" s="63" t="s">
        <v>55</v>
      </c>
      <c r="C58" s="63" t="s">
        <v>71</v>
      </c>
      <c r="D58" s="113" t="s">
        <v>70</v>
      </c>
      <c r="E58" s="28" t="s">
        <v>69</v>
      </c>
      <c r="F58" s="31">
        <v>601</v>
      </c>
      <c r="G58" s="32">
        <v>7.22</v>
      </c>
      <c r="H58" s="32">
        <f>G58+(G58*0.2984)</f>
        <v>9.3744479999999992</v>
      </c>
      <c r="I58" s="32">
        <f>F58*G58</f>
        <v>4339.22</v>
      </c>
      <c r="J58" s="85">
        <f>F58*H58</f>
        <v>5634.0432479999999</v>
      </c>
      <c r="K58" s="45"/>
      <c r="N58" s="34"/>
    </row>
    <row r="59" spans="1:14" ht="33" customHeight="1" x14ac:dyDescent="0.25">
      <c r="A59" s="84" t="s">
        <v>373</v>
      </c>
      <c r="B59" s="63" t="s">
        <v>55</v>
      </c>
      <c r="C59" s="63" t="s">
        <v>67</v>
      </c>
      <c r="D59" s="113" t="s">
        <v>68</v>
      </c>
      <c r="E59" s="28" t="s">
        <v>69</v>
      </c>
      <c r="F59" s="31">
        <v>1176</v>
      </c>
      <c r="G59" s="32">
        <v>7.41</v>
      </c>
      <c r="H59" s="32">
        <f>G59+(G59*0.2984)</f>
        <v>9.621144000000001</v>
      </c>
      <c r="I59" s="32">
        <f>F59*G59</f>
        <v>8714.16</v>
      </c>
      <c r="J59" s="85">
        <f>F59*H59</f>
        <v>11314.465344000002</v>
      </c>
      <c r="K59" s="45"/>
      <c r="N59" s="34"/>
    </row>
    <row r="60" spans="1:14" ht="24" x14ac:dyDescent="0.25">
      <c r="A60" s="84" t="s">
        <v>374</v>
      </c>
      <c r="B60" s="63" t="s">
        <v>55</v>
      </c>
      <c r="C60" s="63" t="s">
        <v>74</v>
      </c>
      <c r="D60" s="113" t="s">
        <v>75</v>
      </c>
      <c r="E60" s="28" t="s">
        <v>69</v>
      </c>
      <c r="F60" s="31">
        <v>825</v>
      </c>
      <c r="G60" s="32">
        <v>6.83</v>
      </c>
      <c r="H60" s="32">
        <f>G60+(G60*0.2984)</f>
        <v>8.8680719999999997</v>
      </c>
      <c r="I60" s="32">
        <f>F60*G60</f>
        <v>5634.75</v>
      </c>
      <c r="J60" s="85">
        <f>F60*H60</f>
        <v>7316.1593999999996</v>
      </c>
      <c r="K60" s="45"/>
      <c r="N60" s="34"/>
    </row>
    <row r="61" spans="1:14" s="60" customFormat="1" x14ac:dyDescent="0.25">
      <c r="A61" s="86" t="s">
        <v>317</v>
      </c>
      <c r="B61" s="118" t="s">
        <v>89</v>
      </c>
      <c r="C61" s="119"/>
      <c r="D61" s="119"/>
      <c r="E61" s="119"/>
      <c r="F61" s="119"/>
      <c r="G61" s="119"/>
      <c r="H61" s="120"/>
      <c r="I61" s="70">
        <f>SUM(I62)</f>
        <v>46657.502999999997</v>
      </c>
      <c r="J61" s="89">
        <f>SUM(J62)</f>
        <v>60580.101895199994</v>
      </c>
    </row>
    <row r="62" spans="1:14" ht="24" x14ac:dyDescent="0.25">
      <c r="A62" s="84" t="s">
        <v>375</v>
      </c>
      <c r="B62" s="63" t="s">
        <v>55</v>
      </c>
      <c r="C62" s="63" t="s">
        <v>90</v>
      </c>
      <c r="D62" s="113" t="s">
        <v>91</v>
      </c>
      <c r="E62" s="28" t="s">
        <v>59</v>
      </c>
      <c r="F62" s="31">
        <v>476.34</v>
      </c>
      <c r="G62" s="32">
        <v>97.95</v>
      </c>
      <c r="H62" s="32">
        <f>G62+(G62*0.2984)</f>
        <v>127.17828</v>
      </c>
      <c r="I62" s="32">
        <f>F62*G62</f>
        <v>46657.502999999997</v>
      </c>
      <c r="J62" s="85">
        <f>F62*H62</f>
        <v>60580.101895199994</v>
      </c>
      <c r="K62" s="45"/>
      <c r="N62" s="34"/>
    </row>
    <row r="63" spans="1:14" s="60" customFormat="1" x14ac:dyDescent="0.25">
      <c r="A63" s="86" t="s">
        <v>318</v>
      </c>
      <c r="B63" s="118" t="s">
        <v>94</v>
      </c>
      <c r="C63" s="119"/>
      <c r="D63" s="119"/>
      <c r="E63" s="119"/>
      <c r="F63" s="119"/>
      <c r="G63" s="119"/>
      <c r="H63" s="120"/>
      <c r="I63" s="70">
        <f>SUM(I64)</f>
        <v>8347.9499999999989</v>
      </c>
      <c r="J63" s="89">
        <f>SUM(J64)</f>
        <v>10838.978279999999</v>
      </c>
    </row>
    <row r="64" spans="1:14" ht="36" x14ac:dyDescent="0.25">
      <c r="A64" s="84" t="s">
        <v>376</v>
      </c>
      <c r="B64" s="63" t="s">
        <v>55</v>
      </c>
      <c r="C64" s="63" t="s">
        <v>92</v>
      </c>
      <c r="D64" s="113" t="s">
        <v>93</v>
      </c>
      <c r="E64" s="28" t="s">
        <v>59</v>
      </c>
      <c r="F64" s="31">
        <v>57.08</v>
      </c>
      <c r="G64" s="32">
        <v>146.25</v>
      </c>
      <c r="H64" s="32">
        <f>G64+(G64*0.2984)</f>
        <v>189.89099999999999</v>
      </c>
      <c r="I64" s="32">
        <f>F64*G64</f>
        <v>8347.9499999999989</v>
      </c>
      <c r="J64" s="85">
        <f>F64*H64</f>
        <v>10838.978279999999</v>
      </c>
      <c r="K64" s="45"/>
      <c r="N64" s="34"/>
    </row>
    <row r="65" spans="1:14" s="60" customFormat="1" x14ac:dyDescent="0.25">
      <c r="A65" s="86" t="s">
        <v>319</v>
      </c>
      <c r="B65" s="118" t="s">
        <v>98</v>
      </c>
      <c r="C65" s="119"/>
      <c r="D65" s="119"/>
      <c r="E65" s="119"/>
      <c r="F65" s="119"/>
      <c r="G65" s="119"/>
      <c r="H65" s="120"/>
      <c r="I65" s="70">
        <f>SUM(I66)</f>
        <v>38627.309500000003</v>
      </c>
      <c r="J65" s="89">
        <f>SUM(J66)</f>
        <v>50153.698654799999</v>
      </c>
    </row>
    <row r="66" spans="1:14" ht="24" x14ac:dyDescent="0.25">
      <c r="A66" s="84" t="s">
        <v>377</v>
      </c>
      <c r="B66" s="63" t="s">
        <v>55</v>
      </c>
      <c r="C66" s="63" t="s">
        <v>109</v>
      </c>
      <c r="D66" s="113" t="s">
        <v>110</v>
      </c>
      <c r="E66" s="28" t="s">
        <v>62</v>
      </c>
      <c r="F66" s="31">
        <v>26.65</v>
      </c>
      <c r="G66" s="32">
        <v>1449.43</v>
      </c>
      <c r="H66" s="32">
        <f>G66+(G66*0.2984)</f>
        <v>1881.939912</v>
      </c>
      <c r="I66" s="32">
        <f>F66*G66</f>
        <v>38627.309500000003</v>
      </c>
      <c r="J66" s="85">
        <f>F66*H66</f>
        <v>50153.698654799999</v>
      </c>
      <c r="K66" s="45"/>
      <c r="N66" s="34"/>
    </row>
    <row r="67" spans="1:14" s="60" customFormat="1" x14ac:dyDescent="0.25">
      <c r="A67" s="86" t="s">
        <v>320</v>
      </c>
      <c r="B67" s="118" t="s">
        <v>95</v>
      </c>
      <c r="C67" s="119"/>
      <c r="D67" s="119"/>
      <c r="E67" s="119"/>
      <c r="F67" s="119"/>
      <c r="G67" s="119"/>
      <c r="H67" s="120"/>
      <c r="I67" s="70">
        <f>SUM(I68)</f>
        <v>47703.465799999998</v>
      </c>
      <c r="J67" s="89">
        <f>SUM(J68)</f>
        <v>61938.179994719991</v>
      </c>
    </row>
    <row r="68" spans="1:14" s="35" customFormat="1" x14ac:dyDescent="0.25">
      <c r="A68" s="84" t="s">
        <v>378</v>
      </c>
      <c r="B68" s="63" t="s">
        <v>55</v>
      </c>
      <c r="C68" s="63" t="s">
        <v>96</v>
      </c>
      <c r="D68" s="113" t="s">
        <v>97</v>
      </c>
      <c r="E68" s="28" t="s">
        <v>62</v>
      </c>
      <c r="F68" s="31">
        <f>1748.02</f>
        <v>1748.02</v>
      </c>
      <c r="G68" s="32">
        <v>27.29</v>
      </c>
      <c r="H68" s="32">
        <f>G68+(G68*0.2984)</f>
        <v>35.433335999999997</v>
      </c>
      <c r="I68" s="32">
        <f>F68*G68</f>
        <v>47703.465799999998</v>
      </c>
      <c r="J68" s="85">
        <f>F68*H68</f>
        <v>61938.179994719991</v>
      </c>
      <c r="K68" s="45"/>
    </row>
    <row r="69" spans="1:14" s="60" customFormat="1" x14ac:dyDescent="0.25">
      <c r="A69" s="82">
        <v>5</v>
      </c>
      <c r="B69" s="38" t="s">
        <v>101</v>
      </c>
      <c r="C69" s="37"/>
      <c r="D69" s="37"/>
      <c r="E69" s="37"/>
      <c r="F69" s="37"/>
      <c r="G69" s="68"/>
      <c r="H69" s="36"/>
      <c r="I69" s="68">
        <f>SUM(I70:I73)</f>
        <v>79521.094800000006</v>
      </c>
      <c r="J69" s="83">
        <f>SUM(J70:J73)</f>
        <v>103250.18948831999</v>
      </c>
    </row>
    <row r="70" spans="1:14" ht="36" x14ac:dyDescent="0.25">
      <c r="A70" s="84" t="s">
        <v>23</v>
      </c>
      <c r="B70" s="63" t="s">
        <v>55</v>
      </c>
      <c r="C70" s="63" t="s">
        <v>99</v>
      </c>
      <c r="D70" s="113" t="s">
        <v>100</v>
      </c>
      <c r="E70" s="28" t="s">
        <v>59</v>
      </c>
      <c r="F70" s="31">
        <v>624.53</v>
      </c>
      <c r="G70" s="32">
        <v>39.33</v>
      </c>
      <c r="H70" s="32">
        <f>G70+(G70*0.2984)</f>
        <v>51.066071999999998</v>
      </c>
      <c r="I70" s="32">
        <f>F70*G70</f>
        <v>24562.764899999998</v>
      </c>
      <c r="J70" s="85">
        <f>F70*H70</f>
        <v>31892.293946159996</v>
      </c>
      <c r="K70" s="45"/>
      <c r="N70" s="34"/>
    </row>
    <row r="71" spans="1:14" x14ac:dyDescent="0.25">
      <c r="A71" s="84" t="s">
        <v>25</v>
      </c>
      <c r="B71" s="63" t="s">
        <v>55</v>
      </c>
      <c r="C71" s="63" t="s">
        <v>102</v>
      </c>
      <c r="D71" s="113" t="s">
        <v>103</v>
      </c>
      <c r="E71" s="28" t="s">
        <v>59</v>
      </c>
      <c r="F71" s="31">
        <v>218.34</v>
      </c>
      <c r="G71" s="32">
        <v>65.88</v>
      </c>
      <c r="H71" s="32">
        <f>G71+(G71*0.2984)</f>
        <v>85.538591999999994</v>
      </c>
      <c r="I71" s="32">
        <f>F71*G71</f>
        <v>14384.2392</v>
      </c>
      <c r="J71" s="85">
        <f>F71*H71</f>
        <v>18676.496177279998</v>
      </c>
      <c r="K71" s="45"/>
      <c r="N71" s="34"/>
    </row>
    <row r="72" spans="1:14" s="60" customFormat="1" ht="36" x14ac:dyDescent="0.25">
      <c r="A72" s="84" t="s">
        <v>379</v>
      </c>
      <c r="B72" s="63" t="s">
        <v>55</v>
      </c>
      <c r="C72" s="63" t="s">
        <v>104</v>
      </c>
      <c r="D72" s="113" t="s">
        <v>419</v>
      </c>
      <c r="E72" s="28" t="s">
        <v>59</v>
      </c>
      <c r="F72" s="31">
        <v>1233.6300000000001</v>
      </c>
      <c r="G72" s="32">
        <v>11.25</v>
      </c>
      <c r="H72" s="32">
        <f>G72+(G72*0.2984)</f>
        <v>14.606999999999999</v>
      </c>
      <c r="I72" s="32">
        <f>F72*G72</f>
        <v>13878.337500000001</v>
      </c>
      <c r="J72" s="85">
        <f>F72*H72</f>
        <v>18019.633410000002</v>
      </c>
    </row>
    <row r="73" spans="1:14" ht="24" x14ac:dyDescent="0.25">
      <c r="A73" s="84">
        <v>5.4</v>
      </c>
      <c r="B73" s="63" t="s">
        <v>55</v>
      </c>
      <c r="C73" s="63" t="s">
        <v>418</v>
      </c>
      <c r="D73" s="113" t="s">
        <v>105</v>
      </c>
      <c r="E73" s="28" t="s">
        <v>59</v>
      </c>
      <c r="F73" s="31">
        <v>1233.6300000000001</v>
      </c>
      <c r="G73" s="32">
        <v>21.64</v>
      </c>
      <c r="H73" s="32">
        <f>G73+(G73*0.2984)</f>
        <v>28.097376000000001</v>
      </c>
      <c r="I73" s="32">
        <f>F73*G73</f>
        <v>26695.753200000003</v>
      </c>
      <c r="J73" s="85">
        <f>F73*H73</f>
        <v>34661.76595488</v>
      </c>
      <c r="K73" s="45"/>
    </row>
    <row r="74" spans="1:14" x14ac:dyDescent="0.25">
      <c r="A74" s="82">
        <v>6</v>
      </c>
      <c r="B74" s="38" t="s">
        <v>119</v>
      </c>
      <c r="C74" s="37"/>
      <c r="D74" s="37"/>
      <c r="E74" s="37"/>
      <c r="F74" s="37"/>
      <c r="G74" s="37"/>
      <c r="H74" s="36"/>
      <c r="I74" s="68">
        <f>SUM(I75:I85)</f>
        <v>101077.4494</v>
      </c>
      <c r="J74" s="83">
        <f>SUM(J75:J85)</f>
        <v>131238.96030096</v>
      </c>
      <c r="K74" s="45"/>
    </row>
    <row r="75" spans="1:14" ht="36" x14ac:dyDescent="0.25">
      <c r="A75" s="84" t="s">
        <v>354</v>
      </c>
      <c r="B75" s="63" t="s">
        <v>55</v>
      </c>
      <c r="C75" s="60" t="s">
        <v>420</v>
      </c>
      <c r="D75" s="113" t="s">
        <v>421</v>
      </c>
      <c r="E75" s="28" t="s">
        <v>59</v>
      </c>
      <c r="F75" s="31">
        <v>1137.33</v>
      </c>
      <c r="G75" s="32">
        <v>4.1399999999999997</v>
      </c>
      <c r="H75" s="32">
        <f t="shared" ref="H75:H85" si="3">G75+(G75*0.2984)</f>
        <v>5.3753759999999993</v>
      </c>
      <c r="I75" s="32">
        <f t="shared" ref="I75:I85" si="4">F75*G75</f>
        <v>4708.5461999999998</v>
      </c>
      <c r="J75" s="85">
        <f t="shared" ref="J75:J85" si="5">F75*H75</f>
        <v>6113.5763860799989</v>
      </c>
      <c r="K75" s="45"/>
    </row>
    <row r="76" spans="1:14" s="60" customFormat="1" ht="36" x14ac:dyDescent="0.25">
      <c r="A76" s="84">
        <v>6.2</v>
      </c>
      <c r="B76" s="63" t="s">
        <v>55</v>
      </c>
      <c r="C76" s="63" t="s">
        <v>111</v>
      </c>
      <c r="D76" s="113" t="s">
        <v>112</v>
      </c>
      <c r="E76" s="28" t="s">
        <v>59</v>
      </c>
      <c r="F76" s="31">
        <v>1137.33</v>
      </c>
      <c r="G76" s="32">
        <v>17.579999999999998</v>
      </c>
      <c r="H76" s="32">
        <f t="shared" ref="H76" si="6">G76+(G76*0.2984)</f>
        <v>22.825871999999997</v>
      </c>
      <c r="I76" s="32">
        <f t="shared" ref="I76" si="7">F76*G76</f>
        <v>19994.261399999996</v>
      </c>
      <c r="J76" s="85">
        <f t="shared" ref="J76" si="8">F76*H76</f>
        <v>25960.549001759995</v>
      </c>
    </row>
    <row r="77" spans="1:14" s="46" customFormat="1" ht="24" x14ac:dyDescent="0.25">
      <c r="A77" s="84">
        <v>6.3</v>
      </c>
      <c r="B77" s="63" t="s">
        <v>55</v>
      </c>
      <c r="C77" s="63" t="s">
        <v>243</v>
      </c>
      <c r="D77" s="113" t="s">
        <v>244</v>
      </c>
      <c r="E77" s="28" t="s">
        <v>59</v>
      </c>
      <c r="F77" s="31">
        <v>218.34</v>
      </c>
      <c r="G77" s="32">
        <v>15.18</v>
      </c>
      <c r="H77" s="32">
        <f t="shared" si="3"/>
        <v>19.709712</v>
      </c>
      <c r="I77" s="32">
        <f t="shared" si="4"/>
        <v>3314.4011999999998</v>
      </c>
      <c r="J77" s="85">
        <f t="shared" si="5"/>
        <v>4303.4185180799996</v>
      </c>
    </row>
    <row r="78" spans="1:14" ht="36" x14ac:dyDescent="0.25">
      <c r="A78" s="84">
        <v>6.4</v>
      </c>
      <c r="B78" s="63" t="s">
        <v>55</v>
      </c>
      <c r="C78" s="63" t="s">
        <v>113</v>
      </c>
      <c r="D78" s="113" t="s">
        <v>114</v>
      </c>
      <c r="E78" s="28" t="s">
        <v>59</v>
      </c>
      <c r="F78" s="31">
        <v>217.3</v>
      </c>
      <c r="G78" s="32">
        <v>73.819999999999993</v>
      </c>
      <c r="H78" s="32">
        <f t="shared" si="3"/>
        <v>95.847887999999983</v>
      </c>
      <c r="I78" s="32">
        <f t="shared" si="4"/>
        <v>16041.085999999999</v>
      </c>
      <c r="J78" s="85">
        <f t="shared" si="5"/>
        <v>20827.746062399998</v>
      </c>
      <c r="K78" s="45"/>
    </row>
    <row r="79" spans="1:14" s="39" customFormat="1" ht="24" x14ac:dyDescent="0.25">
      <c r="A79" s="84">
        <v>6.5</v>
      </c>
      <c r="B79" s="63" t="s">
        <v>55</v>
      </c>
      <c r="C79" s="63" t="s">
        <v>120</v>
      </c>
      <c r="D79" s="113" t="s">
        <v>121</v>
      </c>
      <c r="E79" s="28" t="s">
        <v>59</v>
      </c>
      <c r="F79" s="31">
        <v>706</v>
      </c>
      <c r="G79" s="32">
        <v>25.26</v>
      </c>
      <c r="H79" s="32">
        <f t="shared" si="3"/>
        <v>32.797584000000001</v>
      </c>
      <c r="I79" s="32">
        <f t="shared" si="4"/>
        <v>17833.560000000001</v>
      </c>
      <c r="J79" s="85">
        <f t="shared" si="5"/>
        <v>23155.094304000002</v>
      </c>
      <c r="K79" s="45"/>
    </row>
    <row r="80" spans="1:14" ht="36" x14ac:dyDescent="0.25">
      <c r="A80" s="84">
        <v>6.6</v>
      </c>
      <c r="B80" s="63" t="s">
        <v>55</v>
      </c>
      <c r="C80" s="63" t="s">
        <v>115</v>
      </c>
      <c r="D80" s="113" t="s">
        <v>116</v>
      </c>
      <c r="E80" s="28" t="s">
        <v>59</v>
      </c>
      <c r="F80" s="31">
        <v>310.19</v>
      </c>
      <c r="G80" s="32">
        <v>60.33</v>
      </c>
      <c r="H80" s="32">
        <f t="shared" si="3"/>
        <v>78.332471999999996</v>
      </c>
      <c r="I80" s="32">
        <f t="shared" si="4"/>
        <v>18713.762699999999</v>
      </c>
      <c r="J80" s="85">
        <f t="shared" si="5"/>
        <v>24297.949489679999</v>
      </c>
      <c r="K80" s="45"/>
    </row>
    <row r="81" spans="1:12" s="39" customFormat="1" ht="24" x14ac:dyDescent="0.25">
      <c r="A81" s="84">
        <v>6.7</v>
      </c>
      <c r="B81" s="63" t="s">
        <v>55</v>
      </c>
      <c r="C81" s="63" t="s">
        <v>130</v>
      </c>
      <c r="D81" s="113" t="s">
        <v>131</v>
      </c>
      <c r="E81" s="28" t="s">
        <v>8</v>
      </c>
      <c r="F81" s="31">
        <f>247+79.4</f>
        <v>326.39999999999998</v>
      </c>
      <c r="G81" s="32">
        <v>25.71</v>
      </c>
      <c r="H81" s="32">
        <f t="shared" si="3"/>
        <v>33.381864</v>
      </c>
      <c r="I81" s="32">
        <f t="shared" si="4"/>
        <v>8391.7440000000006</v>
      </c>
      <c r="J81" s="85">
        <f t="shared" si="5"/>
        <v>10895.840409599999</v>
      </c>
      <c r="K81" s="45"/>
    </row>
    <row r="82" spans="1:12" x14ac:dyDescent="0.25">
      <c r="A82" s="84">
        <v>6.8</v>
      </c>
      <c r="B82" s="63" t="s">
        <v>55</v>
      </c>
      <c r="C82" s="63" t="s">
        <v>117</v>
      </c>
      <c r="D82" s="113" t="s">
        <v>118</v>
      </c>
      <c r="E82" s="28" t="s">
        <v>59</v>
      </c>
      <c r="F82" s="31">
        <v>118</v>
      </c>
      <c r="G82" s="32">
        <v>50.65</v>
      </c>
      <c r="H82" s="32">
        <f t="shared" si="3"/>
        <v>65.763959999999997</v>
      </c>
      <c r="I82" s="32">
        <f t="shared" si="4"/>
        <v>5976.7</v>
      </c>
      <c r="J82" s="85">
        <f t="shared" si="5"/>
        <v>7760.1472799999992</v>
      </c>
      <c r="K82" s="45"/>
    </row>
    <row r="83" spans="1:12" ht="24" x14ac:dyDescent="0.25">
      <c r="A83" s="84">
        <v>6.9</v>
      </c>
      <c r="B83" s="63" t="s">
        <v>55</v>
      </c>
      <c r="C83" s="63" t="s">
        <v>122</v>
      </c>
      <c r="D83" s="113" t="s">
        <v>123</v>
      </c>
      <c r="E83" s="28" t="s">
        <v>59</v>
      </c>
      <c r="F83" s="31">
        <v>13</v>
      </c>
      <c r="G83" s="32">
        <v>93.69</v>
      </c>
      <c r="H83" s="32">
        <f t="shared" si="3"/>
        <v>121.647096</v>
      </c>
      <c r="I83" s="32">
        <f t="shared" si="4"/>
        <v>1217.97</v>
      </c>
      <c r="J83" s="85">
        <f t="shared" si="5"/>
        <v>1581.4122480000001</v>
      </c>
      <c r="K83" s="45"/>
    </row>
    <row r="84" spans="1:12" x14ac:dyDescent="0.25">
      <c r="A84" s="84">
        <v>6.1</v>
      </c>
      <c r="B84" s="63" t="s">
        <v>55</v>
      </c>
      <c r="C84" s="63" t="s">
        <v>124</v>
      </c>
      <c r="D84" s="113" t="s">
        <v>125</v>
      </c>
      <c r="E84" s="28" t="s">
        <v>8</v>
      </c>
      <c r="F84" s="31">
        <v>250</v>
      </c>
      <c r="G84" s="32">
        <v>7.99</v>
      </c>
      <c r="H84" s="32">
        <f t="shared" si="3"/>
        <v>10.374216000000001</v>
      </c>
      <c r="I84" s="32">
        <f t="shared" si="4"/>
        <v>1997.5</v>
      </c>
      <c r="J84" s="85">
        <f t="shared" si="5"/>
        <v>2593.5540000000001</v>
      </c>
      <c r="K84" s="45"/>
    </row>
    <row r="85" spans="1:12" s="45" customFormat="1" ht="24" x14ac:dyDescent="0.25">
      <c r="A85" s="84">
        <v>6.11</v>
      </c>
      <c r="B85" s="63" t="s">
        <v>55</v>
      </c>
      <c r="C85" s="63" t="s">
        <v>218</v>
      </c>
      <c r="D85" s="113" t="s">
        <v>219</v>
      </c>
      <c r="E85" s="28" t="s">
        <v>59</v>
      </c>
      <c r="F85" s="31">
        <v>193.69</v>
      </c>
      <c r="G85" s="32">
        <v>14.91</v>
      </c>
      <c r="H85" s="32">
        <f t="shared" si="3"/>
        <v>19.359144000000001</v>
      </c>
      <c r="I85" s="32">
        <f t="shared" si="4"/>
        <v>2887.9178999999999</v>
      </c>
      <c r="J85" s="85">
        <f t="shared" si="5"/>
        <v>3749.67260136</v>
      </c>
    </row>
    <row r="86" spans="1:12" s="60" customFormat="1" x14ac:dyDescent="0.25">
      <c r="A86" s="82">
        <v>7</v>
      </c>
      <c r="B86" s="38" t="s">
        <v>127</v>
      </c>
      <c r="C86" s="37"/>
      <c r="D86" s="37"/>
      <c r="E86" s="37"/>
      <c r="F86" s="37"/>
      <c r="G86" s="37"/>
      <c r="H86" s="36"/>
      <c r="I86" s="68">
        <f>SUM(I87)</f>
        <v>2610.7199999999998</v>
      </c>
      <c r="J86" s="83">
        <f>SUM(J87)</f>
        <v>3389.7588479999999</v>
      </c>
    </row>
    <row r="87" spans="1:12" ht="24" x14ac:dyDescent="0.25">
      <c r="A87" s="84" t="s">
        <v>380</v>
      </c>
      <c r="B87" s="63" t="s">
        <v>55</v>
      </c>
      <c r="C87" s="63" t="s">
        <v>128</v>
      </c>
      <c r="D87" s="113" t="s">
        <v>126</v>
      </c>
      <c r="E87" s="28" t="s">
        <v>59</v>
      </c>
      <c r="F87" s="31">
        <v>56</v>
      </c>
      <c r="G87" s="32">
        <v>46.62</v>
      </c>
      <c r="H87" s="32">
        <f>G87+(G87*0.2984)</f>
        <v>60.531407999999999</v>
      </c>
      <c r="I87" s="32">
        <f>F87*G87</f>
        <v>2610.7199999999998</v>
      </c>
      <c r="J87" s="85">
        <f>F87*H87</f>
        <v>3389.7588479999999</v>
      </c>
      <c r="K87" s="45"/>
      <c r="L87" s="1"/>
    </row>
    <row r="88" spans="1:12" s="60" customFormat="1" x14ac:dyDescent="0.25">
      <c r="A88" s="82">
        <v>8</v>
      </c>
      <c r="B88" s="38" t="s">
        <v>195</v>
      </c>
      <c r="C88" s="37"/>
      <c r="D88" s="37"/>
      <c r="E88" s="37"/>
      <c r="F88" s="37"/>
      <c r="G88" s="37"/>
      <c r="H88" s="36"/>
      <c r="I88" s="68">
        <f>SUM(I89:I105)</f>
        <v>10051.846399999999</v>
      </c>
      <c r="J88" s="83">
        <f>SUM(J89:J105)</f>
        <v>13051.317365760002</v>
      </c>
    </row>
    <row r="89" spans="1:12" ht="60" x14ac:dyDescent="0.25">
      <c r="A89" s="84" t="s">
        <v>381</v>
      </c>
      <c r="B89" s="63" t="s">
        <v>55</v>
      </c>
      <c r="C89" s="63" t="s">
        <v>132</v>
      </c>
      <c r="D89" s="113" t="s">
        <v>133</v>
      </c>
      <c r="E89" s="28" t="s">
        <v>134</v>
      </c>
      <c r="F89" s="31">
        <v>2</v>
      </c>
      <c r="G89" s="42">
        <v>574.14</v>
      </c>
      <c r="H89" s="32">
        <f t="shared" ref="H89:H105" si="9">G89+(G89*0.2984)</f>
        <v>745.46337599999993</v>
      </c>
      <c r="I89" s="32">
        <f t="shared" ref="I89:I105" si="10">F89*G89</f>
        <v>1148.28</v>
      </c>
      <c r="J89" s="85">
        <f t="shared" ref="J89:J105" si="11">F89*H89</f>
        <v>1490.9267519999999</v>
      </c>
      <c r="K89" s="45"/>
    </row>
    <row r="90" spans="1:12" ht="60" x14ac:dyDescent="0.25">
      <c r="A90" s="84" t="s">
        <v>382</v>
      </c>
      <c r="B90" s="63" t="s">
        <v>55</v>
      </c>
      <c r="C90" s="63" t="s">
        <v>135</v>
      </c>
      <c r="D90" s="113" t="s">
        <v>136</v>
      </c>
      <c r="E90" s="28" t="s">
        <v>134</v>
      </c>
      <c r="F90" s="31">
        <v>1</v>
      </c>
      <c r="G90" s="42">
        <v>274.92</v>
      </c>
      <c r="H90" s="32">
        <f t="shared" si="9"/>
        <v>356.95612800000004</v>
      </c>
      <c r="I90" s="32">
        <f t="shared" si="10"/>
        <v>274.92</v>
      </c>
      <c r="J90" s="85">
        <f t="shared" si="11"/>
        <v>356.95612800000004</v>
      </c>
      <c r="K90" s="45"/>
    </row>
    <row r="91" spans="1:12" ht="48" x14ac:dyDescent="0.25">
      <c r="A91" s="84" t="s">
        <v>385</v>
      </c>
      <c r="B91" s="63" t="s">
        <v>55</v>
      </c>
      <c r="C91" s="63" t="s">
        <v>137</v>
      </c>
      <c r="D91" s="113" t="s">
        <v>138</v>
      </c>
      <c r="E91" s="28" t="s">
        <v>134</v>
      </c>
      <c r="F91" s="31">
        <v>2</v>
      </c>
      <c r="G91" s="42">
        <v>215.98</v>
      </c>
      <c r="H91" s="32">
        <f t="shared" si="9"/>
        <v>280.42843199999999</v>
      </c>
      <c r="I91" s="32">
        <f t="shared" si="10"/>
        <v>431.96</v>
      </c>
      <c r="J91" s="85">
        <f t="shared" si="11"/>
        <v>560.85686399999997</v>
      </c>
      <c r="K91" s="45"/>
    </row>
    <row r="92" spans="1:12" ht="96" x14ac:dyDescent="0.25">
      <c r="A92" s="84" t="s">
        <v>383</v>
      </c>
      <c r="B92" s="63" t="s">
        <v>55</v>
      </c>
      <c r="C92" s="63" t="s">
        <v>144</v>
      </c>
      <c r="D92" s="113" t="s">
        <v>143</v>
      </c>
      <c r="E92" s="63" t="s">
        <v>134</v>
      </c>
      <c r="F92" s="31">
        <v>2</v>
      </c>
      <c r="G92" s="42">
        <v>468.74</v>
      </c>
      <c r="H92" s="32">
        <f t="shared" si="9"/>
        <v>608.61201600000004</v>
      </c>
      <c r="I92" s="32">
        <f t="shared" si="10"/>
        <v>937.48</v>
      </c>
      <c r="J92" s="85">
        <f t="shared" si="11"/>
        <v>1217.2240320000001</v>
      </c>
      <c r="K92" s="45"/>
    </row>
    <row r="93" spans="1:12" x14ac:dyDescent="0.25">
      <c r="A93" s="84" t="s">
        <v>386</v>
      </c>
      <c r="B93" s="63" t="s">
        <v>55</v>
      </c>
      <c r="C93" s="63" t="s">
        <v>139</v>
      </c>
      <c r="D93" s="113" t="s">
        <v>140</v>
      </c>
      <c r="E93" s="63" t="s">
        <v>134</v>
      </c>
      <c r="F93" s="31">
        <v>2</v>
      </c>
      <c r="G93" s="42">
        <v>184.99</v>
      </c>
      <c r="H93" s="32">
        <f t="shared" si="9"/>
        <v>240.19101600000002</v>
      </c>
      <c r="I93" s="32">
        <f t="shared" si="10"/>
        <v>369.98</v>
      </c>
      <c r="J93" s="85">
        <f t="shared" si="11"/>
        <v>480.38203200000004</v>
      </c>
      <c r="K93" s="45"/>
    </row>
    <row r="94" spans="1:12" ht="48" x14ac:dyDescent="0.25">
      <c r="A94" s="84" t="s">
        <v>387</v>
      </c>
      <c r="B94" s="63" t="s">
        <v>55</v>
      </c>
      <c r="C94" s="63" t="s">
        <v>141</v>
      </c>
      <c r="D94" s="113" t="s">
        <v>142</v>
      </c>
      <c r="E94" s="63" t="s">
        <v>134</v>
      </c>
      <c r="F94" s="31">
        <v>2</v>
      </c>
      <c r="G94" s="42">
        <v>184.99</v>
      </c>
      <c r="H94" s="32">
        <f t="shared" si="9"/>
        <v>240.19101600000002</v>
      </c>
      <c r="I94" s="32">
        <f t="shared" si="10"/>
        <v>369.98</v>
      </c>
      <c r="J94" s="85">
        <f t="shared" si="11"/>
        <v>480.38203200000004</v>
      </c>
      <c r="K94" s="45"/>
    </row>
    <row r="95" spans="1:12" ht="60" x14ac:dyDescent="0.25">
      <c r="A95" s="84" t="s">
        <v>388</v>
      </c>
      <c r="B95" s="63" t="s">
        <v>55</v>
      </c>
      <c r="C95" s="63" t="s">
        <v>145</v>
      </c>
      <c r="D95" s="113" t="s">
        <v>146</v>
      </c>
      <c r="E95" s="63" t="s">
        <v>134</v>
      </c>
      <c r="F95" s="31">
        <v>2</v>
      </c>
      <c r="G95" s="42">
        <v>453.41</v>
      </c>
      <c r="H95" s="32">
        <f t="shared" si="9"/>
        <v>588.7075440000001</v>
      </c>
      <c r="I95" s="32">
        <f t="shared" si="10"/>
        <v>906.82</v>
      </c>
      <c r="J95" s="85">
        <f t="shared" si="11"/>
        <v>1177.4150880000002</v>
      </c>
      <c r="K95" s="45"/>
    </row>
    <row r="96" spans="1:12" ht="36" x14ac:dyDescent="0.25">
      <c r="A96" s="84" t="s">
        <v>326</v>
      </c>
      <c r="B96" s="63" t="s">
        <v>55</v>
      </c>
      <c r="C96" s="63" t="s">
        <v>147</v>
      </c>
      <c r="D96" s="113" t="s">
        <v>148</v>
      </c>
      <c r="E96" s="63" t="s">
        <v>134</v>
      </c>
      <c r="F96" s="31">
        <v>2</v>
      </c>
      <c r="G96" s="42">
        <v>46.08</v>
      </c>
      <c r="H96" s="32">
        <f t="shared" si="9"/>
        <v>59.830271999999994</v>
      </c>
      <c r="I96" s="32">
        <f t="shared" si="10"/>
        <v>92.16</v>
      </c>
      <c r="J96" s="85">
        <f t="shared" si="11"/>
        <v>119.66054399999999</v>
      </c>
      <c r="K96" s="45"/>
    </row>
    <row r="97" spans="1:11" ht="36" x14ac:dyDescent="0.25">
      <c r="A97" s="84" t="s">
        <v>384</v>
      </c>
      <c r="B97" s="63" t="s">
        <v>55</v>
      </c>
      <c r="C97" s="63" t="s">
        <v>149</v>
      </c>
      <c r="D97" s="113" t="s">
        <v>150</v>
      </c>
      <c r="E97" s="63" t="s">
        <v>134</v>
      </c>
      <c r="F97" s="31">
        <v>2</v>
      </c>
      <c r="G97" s="42">
        <v>65.37</v>
      </c>
      <c r="H97" s="32">
        <f t="shared" si="9"/>
        <v>84.876407999999998</v>
      </c>
      <c r="I97" s="32">
        <f t="shared" si="10"/>
        <v>130.74</v>
      </c>
      <c r="J97" s="85">
        <f t="shared" si="11"/>
        <v>169.752816</v>
      </c>
      <c r="K97" s="45"/>
    </row>
    <row r="98" spans="1:11" ht="48" x14ac:dyDescent="0.25">
      <c r="A98" s="84" t="s">
        <v>389</v>
      </c>
      <c r="B98" s="63" t="s">
        <v>55</v>
      </c>
      <c r="C98" s="63" t="s">
        <v>151</v>
      </c>
      <c r="D98" s="113" t="s">
        <v>152</v>
      </c>
      <c r="E98" s="63" t="s">
        <v>134</v>
      </c>
      <c r="F98" s="31">
        <v>2</v>
      </c>
      <c r="G98" s="42">
        <v>245.36</v>
      </c>
      <c r="H98" s="32">
        <f t="shared" si="9"/>
        <v>318.575424</v>
      </c>
      <c r="I98" s="32">
        <f t="shared" si="10"/>
        <v>490.72</v>
      </c>
      <c r="J98" s="85">
        <f t="shared" si="11"/>
        <v>637.150848</v>
      </c>
      <c r="K98" s="45"/>
    </row>
    <row r="99" spans="1:11" ht="36" x14ac:dyDescent="0.25">
      <c r="A99" s="84" t="s">
        <v>390</v>
      </c>
      <c r="B99" s="63" t="s">
        <v>55</v>
      </c>
      <c r="C99" s="63" t="s">
        <v>153</v>
      </c>
      <c r="D99" s="113" t="s">
        <v>154</v>
      </c>
      <c r="E99" s="63" t="s">
        <v>134</v>
      </c>
      <c r="F99" s="31">
        <v>2</v>
      </c>
      <c r="G99" s="42">
        <v>185.96</v>
      </c>
      <c r="H99" s="32">
        <f t="shared" si="9"/>
        <v>241.45046400000001</v>
      </c>
      <c r="I99" s="32">
        <f t="shared" si="10"/>
        <v>371.92</v>
      </c>
      <c r="J99" s="85">
        <f t="shared" si="11"/>
        <v>482.90092800000002</v>
      </c>
      <c r="K99" s="45"/>
    </row>
    <row r="100" spans="1:11" ht="36" x14ac:dyDescent="0.25">
      <c r="A100" s="84" t="s">
        <v>391</v>
      </c>
      <c r="B100" s="63" t="s">
        <v>55</v>
      </c>
      <c r="C100" s="63" t="s">
        <v>155</v>
      </c>
      <c r="D100" s="113" t="s">
        <v>156</v>
      </c>
      <c r="E100" s="63" t="s">
        <v>134</v>
      </c>
      <c r="F100" s="31">
        <v>5</v>
      </c>
      <c r="G100" s="42">
        <v>34.450000000000003</v>
      </c>
      <c r="H100" s="32">
        <f t="shared" si="9"/>
        <v>44.729880000000001</v>
      </c>
      <c r="I100" s="32">
        <f t="shared" si="10"/>
        <v>172.25</v>
      </c>
      <c r="J100" s="85">
        <f t="shared" si="11"/>
        <v>223.64940000000001</v>
      </c>
      <c r="K100" s="45"/>
    </row>
    <row r="101" spans="1:11" ht="24" x14ac:dyDescent="0.25">
      <c r="A101" s="84" t="s">
        <v>392</v>
      </c>
      <c r="B101" s="63" t="s">
        <v>55</v>
      </c>
      <c r="C101" s="63" t="s">
        <v>157</v>
      </c>
      <c r="D101" s="113" t="s">
        <v>158</v>
      </c>
      <c r="E101" s="63" t="s">
        <v>134</v>
      </c>
      <c r="F101" s="31">
        <v>4</v>
      </c>
      <c r="G101" s="42">
        <v>213.72</v>
      </c>
      <c r="H101" s="32">
        <f t="shared" si="9"/>
        <v>277.49404800000002</v>
      </c>
      <c r="I101" s="32">
        <f t="shared" si="10"/>
        <v>854.88</v>
      </c>
      <c r="J101" s="85">
        <f t="shared" si="11"/>
        <v>1109.9761920000001</v>
      </c>
      <c r="K101" s="45"/>
    </row>
    <row r="102" spans="1:11" x14ac:dyDescent="0.25">
      <c r="A102" s="84" t="s">
        <v>393</v>
      </c>
      <c r="B102" s="63" t="s">
        <v>55</v>
      </c>
      <c r="C102" s="63" t="s">
        <v>159</v>
      </c>
      <c r="D102" s="113" t="s">
        <v>160</v>
      </c>
      <c r="E102" s="63" t="s">
        <v>134</v>
      </c>
      <c r="F102" s="31">
        <v>1</v>
      </c>
      <c r="G102" s="42">
        <v>206.22</v>
      </c>
      <c r="H102" s="32">
        <f t="shared" si="9"/>
        <v>267.75604800000002</v>
      </c>
      <c r="I102" s="32">
        <f t="shared" si="10"/>
        <v>206.22</v>
      </c>
      <c r="J102" s="85">
        <f t="shared" si="11"/>
        <v>267.75604800000002</v>
      </c>
      <c r="K102" s="45"/>
    </row>
    <row r="103" spans="1:11" ht="24" x14ac:dyDescent="0.25">
      <c r="A103" s="84" t="s">
        <v>394</v>
      </c>
      <c r="B103" s="63" t="s">
        <v>55</v>
      </c>
      <c r="C103" s="63" t="s">
        <v>161</v>
      </c>
      <c r="D103" s="113" t="s">
        <v>162</v>
      </c>
      <c r="E103" s="63" t="s">
        <v>59</v>
      </c>
      <c r="F103" s="31">
        <v>6.54</v>
      </c>
      <c r="G103" s="42">
        <v>404.4</v>
      </c>
      <c r="H103" s="32">
        <f t="shared" si="9"/>
        <v>525.07295999999997</v>
      </c>
      <c r="I103" s="32">
        <f t="shared" si="10"/>
        <v>2644.7759999999998</v>
      </c>
      <c r="J103" s="85">
        <f t="shared" si="11"/>
        <v>3433.9771584</v>
      </c>
      <c r="K103" s="45"/>
    </row>
    <row r="104" spans="1:11" ht="24" x14ac:dyDescent="0.25">
      <c r="A104" s="84" t="s">
        <v>395</v>
      </c>
      <c r="B104" s="63" t="s">
        <v>209</v>
      </c>
      <c r="C104" s="63">
        <v>72119</v>
      </c>
      <c r="D104" s="113" t="s">
        <v>210</v>
      </c>
      <c r="E104" s="63" t="s">
        <v>59</v>
      </c>
      <c r="F104" s="31">
        <v>2.73</v>
      </c>
      <c r="G104" s="42">
        <v>169.48</v>
      </c>
      <c r="H104" s="32">
        <f t="shared" si="9"/>
        <v>220.052832</v>
      </c>
      <c r="I104" s="32">
        <f t="shared" si="10"/>
        <v>462.68039999999996</v>
      </c>
      <c r="J104" s="85">
        <f t="shared" si="11"/>
        <v>600.74423135999996</v>
      </c>
      <c r="K104" s="45"/>
    </row>
    <row r="105" spans="1:11" x14ac:dyDescent="0.25">
      <c r="A105" s="84" t="s">
        <v>396</v>
      </c>
      <c r="B105" s="43" t="s">
        <v>55</v>
      </c>
      <c r="C105" s="63" t="s">
        <v>165</v>
      </c>
      <c r="D105" s="113" t="s">
        <v>166</v>
      </c>
      <c r="E105" s="63" t="s">
        <v>134</v>
      </c>
      <c r="F105" s="53">
        <v>8</v>
      </c>
      <c r="G105" s="42">
        <v>23.26</v>
      </c>
      <c r="H105" s="32">
        <f t="shared" si="9"/>
        <v>30.200784000000002</v>
      </c>
      <c r="I105" s="32">
        <f t="shared" si="10"/>
        <v>186.08</v>
      </c>
      <c r="J105" s="85">
        <f t="shared" si="11"/>
        <v>241.60627200000002</v>
      </c>
      <c r="K105" s="45"/>
    </row>
    <row r="106" spans="1:11" s="60" customFormat="1" x14ac:dyDescent="0.25">
      <c r="A106" s="82">
        <v>9</v>
      </c>
      <c r="B106" s="38" t="s">
        <v>360</v>
      </c>
      <c r="C106" s="37"/>
      <c r="D106" s="37"/>
      <c r="E106" s="37"/>
      <c r="F106" s="37"/>
      <c r="G106" s="37"/>
      <c r="H106" s="36"/>
      <c r="I106" s="68">
        <f>SUM(I107:I122)</f>
        <v>74425.675199999998</v>
      </c>
      <c r="J106" s="83">
        <f>SUM(J107:J122)</f>
        <v>96634.296679679988</v>
      </c>
    </row>
    <row r="107" spans="1:11" s="46" customFormat="1" ht="24" x14ac:dyDescent="0.25">
      <c r="A107" s="91" t="s">
        <v>353</v>
      </c>
      <c r="B107" s="63" t="s">
        <v>209</v>
      </c>
      <c r="C107" s="63">
        <v>97593</v>
      </c>
      <c r="D107" s="113" t="s">
        <v>245</v>
      </c>
      <c r="E107" s="42" t="s">
        <v>134</v>
      </c>
      <c r="F107" s="31">
        <v>160</v>
      </c>
      <c r="G107" s="42">
        <v>74.48</v>
      </c>
      <c r="H107" s="32">
        <f>G107+(G107*0.2984)</f>
        <v>96.70483200000001</v>
      </c>
      <c r="I107" s="32">
        <f t="shared" ref="I107:I122" si="12">F107*G107</f>
        <v>11916.800000000001</v>
      </c>
      <c r="J107" s="85">
        <f t="shared" ref="J107:J116" si="13">F107*H107</f>
        <v>15472.773120000002</v>
      </c>
    </row>
    <row r="108" spans="1:11" s="46" customFormat="1" ht="24" x14ac:dyDescent="0.25">
      <c r="A108" s="91" t="s">
        <v>355</v>
      </c>
      <c r="B108" s="63" t="s">
        <v>55</v>
      </c>
      <c r="C108" s="63" t="s">
        <v>246</v>
      </c>
      <c r="D108" s="113" t="s">
        <v>247</v>
      </c>
      <c r="E108" s="42" t="s">
        <v>134</v>
      </c>
      <c r="F108" s="31">
        <v>15</v>
      </c>
      <c r="G108" s="42">
        <v>226.75</v>
      </c>
      <c r="H108" s="32">
        <f t="shared" ref="H108:H140" si="14">G108+(G108*0.2984)</f>
        <v>294.41219999999998</v>
      </c>
      <c r="I108" s="32">
        <f t="shared" si="12"/>
        <v>3401.25</v>
      </c>
      <c r="J108" s="85">
        <f t="shared" si="13"/>
        <v>4416.183</v>
      </c>
    </row>
    <row r="109" spans="1:11" s="60" customFormat="1" x14ac:dyDescent="0.25">
      <c r="A109" s="91" t="s">
        <v>356</v>
      </c>
      <c r="B109" s="63" t="s">
        <v>55</v>
      </c>
      <c r="C109" s="63" t="s">
        <v>410</v>
      </c>
      <c r="D109" s="113" t="s">
        <v>411</v>
      </c>
      <c r="E109" s="42" t="s">
        <v>134</v>
      </c>
      <c r="F109" s="31">
        <v>15</v>
      </c>
      <c r="G109" s="42">
        <v>31.14</v>
      </c>
      <c r="H109" s="32">
        <f t="shared" si="14"/>
        <v>40.432175999999998</v>
      </c>
      <c r="I109" s="32">
        <f t="shared" si="12"/>
        <v>467.1</v>
      </c>
      <c r="J109" s="85">
        <f t="shared" si="13"/>
        <v>606.48263999999995</v>
      </c>
    </row>
    <row r="110" spans="1:11" s="46" customFormat="1" ht="24" x14ac:dyDescent="0.25">
      <c r="A110" s="91" t="s">
        <v>357</v>
      </c>
      <c r="B110" s="63" t="s">
        <v>55</v>
      </c>
      <c r="C110" s="63" t="s">
        <v>256</v>
      </c>
      <c r="D110" s="113" t="s">
        <v>249</v>
      </c>
      <c r="E110" s="42" t="s">
        <v>134</v>
      </c>
      <c r="F110" s="31">
        <v>40</v>
      </c>
      <c r="G110" s="42">
        <v>193.17</v>
      </c>
      <c r="H110" s="32">
        <f t="shared" si="14"/>
        <v>250.81192799999997</v>
      </c>
      <c r="I110" s="32">
        <f t="shared" si="12"/>
        <v>7726.7999999999993</v>
      </c>
      <c r="J110" s="85">
        <f t="shared" si="13"/>
        <v>10032.47712</v>
      </c>
    </row>
    <row r="111" spans="1:11" s="60" customFormat="1" ht="24" x14ac:dyDescent="0.25">
      <c r="A111" s="91" t="s">
        <v>358</v>
      </c>
      <c r="B111" s="63" t="s">
        <v>55</v>
      </c>
      <c r="C111" s="63" t="s">
        <v>403</v>
      </c>
      <c r="D111" s="113" t="s">
        <v>405</v>
      </c>
      <c r="E111" s="42" t="s">
        <v>404</v>
      </c>
      <c r="F111" s="31">
        <v>40</v>
      </c>
      <c r="G111" s="42">
        <v>31.27</v>
      </c>
      <c r="H111" s="32">
        <f t="shared" si="14"/>
        <v>40.600968000000002</v>
      </c>
      <c r="I111" s="32">
        <f t="shared" si="12"/>
        <v>1250.8</v>
      </c>
      <c r="J111" s="85">
        <f t="shared" si="13"/>
        <v>1624.03872</v>
      </c>
    </row>
    <row r="112" spans="1:11" s="46" customFormat="1" ht="24" x14ac:dyDescent="0.25">
      <c r="A112" s="91" t="s">
        <v>359</v>
      </c>
      <c r="B112" s="63" t="s">
        <v>55</v>
      </c>
      <c r="C112" s="63" t="s">
        <v>255</v>
      </c>
      <c r="D112" s="113" t="s">
        <v>250</v>
      </c>
      <c r="E112" s="42" t="s">
        <v>134</v>
      </c>
      <c r="F112" s="31">
        <v>160</v>
      </c>
      <c r="G112" s="42">
        <v>161.52000000000001</v>
      </c>
      <c r="H112" s="32">
        <f t="shared" si="14"/>
        <v>209.71756800000003</v>
      </c>
      <c r="I112" s="32">
        <f t="shared" si="12"/>
        <v>25843.200000000001</v>
      </c>
      <c r="J112" s="85">
        <f t="shared" si="13"/>
        <v>33554.810880000005</v>
      </c>
    </row>
    <row r="113" spans="1:11" s="46" customFormat="1" ht="24" x14ac:dyDescent="0.25">
      <c r="A113" s="91" t="s">
        <v>397</v>
      </c>
      <c r="B113" s="63" t="s">
        <v>55</v>
      </c>
      <c r="C113" s="63" t="s">
        <v>254</v>
      </c>
      <c r="D113" s="113" t="s">
        <v>251</v>
      </c>
      <c r="E113" s="42" t="s">
        <v>134</v>
      </c>
      <c r="F113" s="31">
        <v>74</v>
      </c>
      <c r="G113" s="42">
        <v>149.80000000000001</v>
      </c>
      <c r="H113" s="32">
        <f t="shared" si="14"/>
        <v>194.50032000000002</v>
      </c>
      <c r="I113" s="32">
        <f t="shared" si="12"/>
        <v>11085.2</v>
      </c>
      <c r="J113" s="85">
        <f t="shared" si="13"/>
        <v>14393.023680000002</v>
      </c>
    </row>
    <row r="114" spans="1:11" s="60" customFormat="1" ht="24" x14ac:dyDescent="0.25">
      <c r="A114" s="91" t="s">
        <v>398</v>
      </c>
      <c r="B114" s="63" t="s">
        <v>55</v>
      </c>
      <c r="C114" s="63" t="s">
        <v>406</v>
      </c>
      <c r="D114" s="113" t="s">
        <v>407</v>
      </c>
      <c r="E114" s="42" t="s">
        <v>404</v>
      </c>
      <c r="F114" s="31">
        <v>74</v>
      </c>
      <c r="G114" s="42">
        <v>24.01</v>
      </c>
      <c r="H114" s="32">
        <f t="shared" si="14"/>
        <v>31.174584000000003</v>
      </c>
      <c r="I114" s="32">
        <f t="shared" si="12"/>
        <v>1776.74</v>
      </c>
      <c r="J114" s="85">
        <f t="shared" si="13"/>
        <v>2306.9192160000002</v>
      </c>
    </row>
    <row r="115" spans="1:11" s="46" customFormat="1" ht="36" x14ac:dyDescent="0.25">
      <c r="A115" s="91" t="s">
        <v>399</v>
      </c>
      <c r="B115" s="63" t="s">
        <v>55</v>
      </c>
      <c r="C115" s="63" t="s">
        <v>253</v>
      </c>
      <c r="D115" s="113" t="s">
        <v>252</v>
      </c>
      <c r="E115" s="42" t="s">
        <v>134</v>
      </c>
      <c r="F115" s="31">
        <v>26</v>
      </c>
      <c r="G115" s="42">
        <v>149.41</v>
      </c>
      <c r="H115" s="32">
        <f t="shared" si="14"/>
        <v>193.993944</v>
      </c>
      <c r="I115" s="32">
        <f t="shared" si="12"/>
        <v>3884.66</v>
      </c>
      <c r="J115" s="85">
        <f t="shared" si="13"/>
        <v>5043.8425440000001</v>
      </c>
    </row>
    <row r="116" spans="1:11" s="60" customFormat="1" x14ac:dyDescent="0.25">
      <c r="A116" s="91" t="s">
        <v>400</v>
      </c>
      <c r="B116" s="63" t="s">
        <v>55</v>
      </c>
      <c r="C116" s="63" t="s">
        <v>408</v>
      </c>
      <c r="D116" s="113" t="s">
        <v>409</v>
      </c>
      <c r="E116" s="42" t="s">
        <v>404</v>
      </c>
      <c r="F116" s="31">
        <v>26</v>
      </c>
      <c r="G116" s="42">
        <v>66.2</v>
      </c>
      <c r="H116" s="32">
        <f t="shared" si="14"/>
        <v>85.954080000000005</v>
      </c>
      <c r="I116" s="32">
        <f t="shared" si="12"/>
        <v>1721.2</v>
      </c>
      <c r="J116" s="85">
        <f t="shared" si="13"/>
        <v>2234.8060800000003</v>
      </c>
    </row>
    <row r="117" spans="1:11" s="46" customFormat="1" ht="24" x14ac:dyDescent="0.25">
      <c r="A117" s="91" t="s">
        <v>401</v>
      </c>
      <c r="B117" s="63" t="s">
        <v>55</v>
      </c>
      <c r="C117" s="63" t="s">
        <v>258</v>
      </c>
      <c r="D117" s="113" t="s">
        <v>259</v>
      </c>
      <c r="E117" s="42" t="s">
        <v>134</v>
      </c>
      <c r="F117" s="31">
        <v>14</v>
      </c>
      <c r="G117" s="42">
        <v>125.04</v>
      </c>
      <c r="H117" s="32">
        <f t="shared" si="14"/>
        <v>162.35193600000002</v>
      </c>
      <c r="I117" s="32">
        <f t="shared" si="12"/>
        <v>1750.5600000000002</v>
      </c>
      <c r="J117" s="85">
        <f t="shared" ref="J117:J122" si="15">F117*H117</f>
        <v>2272.9271040000003</v>
      </c>
    </row>
    <row r="118" spans="1:11" s="60" customFormat="1" ht="36" x14ac:dyDescent="0.25">
      <c r="A118" s="91" t="s">
        <v>402</v>
      </c>
      <c r="B118" s="63" t="s">
        <v>55</v>
      </c>
      <c r="C118" s="63" t="s">
        <v>164</v>
      </c>
      <c r="D118" s="113" t="s">
        <v>163</v>
      </c>
      <c r="E118" s="42" t="s">
        <v>134</v>
      </c>
      <c r="F118" s="31">
        <v>11</v>
      </c>
      <c r="G118" s="42">
        <v>47.62</v>
      </c>
      <c r="H118" s="32">
        <f t="shared" si="14"/>
        <v>61.829808</v>
      </c>
      <c r="I118" s="32">
        <f t="shared" si="12"/>
        <v>523.81999999999994</v>
      </c>
      <c r="J118" s="85">
        <f t="shared" si="15"/>
        <v>680.12788799999998</v>
      </c>
    </row>
    <row r="119" spans="1:11" s="60" customFormat="1" ht="36" x14ac:dyDescent="0.25">
      <c r="A119" s="91" t="s">
        <v>412</v>
      </c>
      <c r="B119" s="63" t="s">
        <v>55</v>
      </c>
      <c r="C119" s="63" t="s">
        <v>260</v>
      </c>
      <c r="D119" s="113" t="s">
        <v>257</v>
      </c>
      <c r="E119" s="42" t="s">
        <v>134</v>
      </c>
      <c r="F119" s="31">
        <v>4</v>
      </c>
      <c r="G119" s="42">
        <v>65.38</v>
      </c>
      <c r="H119" s="32">
        <f t="shared" si="14"/>
        <v>84.889391999999987</v>
      </c>
      <c r="I119" s="32">
        <f t="shared" si="12"/>
        <v>261.52</v>
      </c>
      <c r="J119" s="85">
        <f t="shared" si="15"/>
        <v>339.55756799999995</v>
      </c>
    </row>
    <row r="120" spans="1:11" s="60" customFormat="1" ht="24" x14ac:dyDescent="0.25">
      <c r="A120" s="91" t="s">
        <v>413</v>
      </c>
      <c r="B120" s="63" t="s">
        <v>55</v>
      </c>
      <c r="C120" s="47" t="s">
        <v>261</v>
      </c>
      <c r="D120" s="113" t="s">
        <v>248</v>
      </c>
      <c r="E120" s="42" t="s">
        <v>134</v>
      </c>
      <c r="F120" s="31">
        <v>1</v>
      </c>
      <c r="G120" s="42">
        <v>310.13</v>
      </c>
      <c r="H120" s="32">
        <f t="shared" si="14"/>
        <v>402.67279199999996</v>
      </c>
      <c r="I120" s="32">
        <f t="shared" si="12"/>
        <v>310.13</v>
      </c>
      <c r="J120" s="85">
        <f t="shared" si="15"/>
        <v>402.67279199999996</v>
      </c>
    </row>
    <row r="121" spans="1:11" s="60" customFormat="1" ht="24" x14ac:dyDescent="0.25">
      <c r="A121" s="91" t="s">
        <v>414</v>
      </c>
      <c r="B121" s="63" t="s">
        <v>55</v>
      </c>
      <c r="C121" s="47" t="s">
        <v>264</v>
      </c>
      <c r="D121" s="113" t="s">
        <v>265</v>
      </c>
      <c r="E121" s="42" t="s">
        <v>8</v>
      </c>
      <c r="F121" s="31">
        <v>13.02</v>
      </c>
      <c r="G121" s="42">
        <v>55.76</v>
      </c>
      <c r="H121" s="32">
        <f t="shared" si="14"/>
        <v>72.398783999999992</v>
      </c>
      <c r="I121" s="32">
        <f t="shared" si="12"/>
        <v>725.99519999999995</v>
      </c>
      <c r="J121" s="85">
        <f t="shared" si="15"/>
        <v>942.63216767999984</v>
      </c>
    </row>
    <row r="122" spans="1:11" s="46" customFormat="1" x14ac:dyDescent="0.25">
      <c r="A122" s="91" t="s">
        <v>415</v>
      </c>
      <c r="B122" s="63" t="s">
        <v>55</v>
      </c>
      <c r="C122" s="47" t="s">
        <v>262</v>
      </c>
      <c r="D122" s="113" t="s">
        <v>263</v>
      </c>
      <c r="E122" s="42" t="s">
        <v>134</v>
      </c>
      <c r="F122" s="31">
        <v>2</v>
      </c>
      <c r="G122" s="42">
        <v>889.95</v>
      </c>
      <c r="H122" s="32">
        <f t="shared" si="14"/>
        <v>1155.51108</v>
      </c>
      <c r="I122" s="32">
        <f t="shared" si="12"/>
        <v>1779.9</v>
      </c>
      <c r="J122" s="85">
        <f t="shared" si="15"/>
        <v>2311.02216</v>
      </c>
    </row>
    <row r="123" spans="1:11" s="60" customFormat="1" x14ac:dyDescent="0.25">
      <c r="A123" s="82">
        <v>10</v>
      </c>
      <c r="B123" s="38" t="s">
        <v>167</v>
      </c>
      <c r="C123" s="37"/>
      <c r="D123" s="37"/>
      <c r="E123" s="37"/>
      <c r="F123" s="37"/>
      <c r="G123" s="37"/>
      <c r="H123" s="36"/>
      <c r="I123" s="68">
        <f>SUM(I124:I128)</f>
        <v>865.44560000000001</v>
      </c>
      <c r="J123" s="83">
        <f>SUM(J124:J128)</f>
        <v>1123.69456704</v>
      </c>
    </row>
    <row r="124" spans="1:11" ht="24" x14ac:dyDescent="0.25">
      <c r="A124" s="91" t="s">
        <v>348</v>
      </c>
      <c r="B124" s="47" t="s">
        <v>55</v>
      </c>
      <c r="C124" s="47" t="s">
        <v>168</v>
      </c>
      <c r="D124" s="113" t="s">
        <v>169</v>
      </c>
      <c r="E124" s="52" t="s">
        <v>59</v>
      </c>
      <c r="F124" s="62">
        <v>41.62</v>
      </c>
      <c r="G124" s="55">
        <v>16.88</v>
      </c>
      <c r="H124" s="32">
        <f t="shared" si="14"/>
        <v>21.916992</v>
      </c>
      <c r="I124" s="32">
        <f>F124*G124</f>
        <v>702.54559999999992</v>
      </c>
      <c r="J124" s="85">
        <f>F124*H124</f>
        <v>912.18520703999991</v>
      </c>
      <c r="K124" s="45"/>
    </row>
    <row r="125" spans="1:11" ht="24" x14ac:dyDescent="0.25">
      <c r="A125" s="91" t="s">
        <v>349</v>
      </c>
      <c r="B125" s="63" t="s">
        <v>55</v>
      </c>
      <c r="C125" s="63" t="s">
        <v>171</v>
      </c>
      <c r="D125" s="113" t="s">
        <v>170</v>
      </c>
      <c r="E125" s="42" t="s">
        <v>134</v>
      </c>
      <c r="F125" s="31">
        <v>10</v>
      </c>
      <c r="G125" s="42">
        <v>7.96</v>
      </c>
      <c r="H125" s="32">
        <f t="shared" si="14"/>
        <v>10.335264</v>
      </c>
      <c r="I125" s="32">
        <f>F125*G125</f>
        <v>79.599999999999994</v>
      </c>
      <c r="J125" s="85">
        <f>F125*H125</f>
        <v>103.35264000000001</v>
      </c>
      <c r="K125" s="59"/>
    </row>
    <row r="126" spans="1:11" ht="24" x14ac:dyDescent="0.25">
      <c r="A126" s="91" t="s">
        <v>350</v>
      </c>
      <c r="B126" s="63" t="s">
        <v>55</v>
      </c>
      <c r="C126" s="63" t="s">
        <v>172</v>
      </c>
      <c r="D126" s="113" t="s">
        <v>173</v>
      </c>
      <c r="E126" s="42" t="s">
        <v>134</v>
      </c>
      <c r="F126" s="31">
        <v>2</v>
      </c>
      <c r="G126" s="42">
        <v>8.85</v>
      </c>
      <c r="H126" s="32">
        <f t="shared" si="14"/>
        <v>11.490839999999999</v>
      </c>
      <c r="I126" s="32">
        <f>F126*G126</f>
        <v>17.7</v>
      </c>
      <c r="J126" s="85">
        <f>F126*H126</f>
        <v>22.981679999999997</v>
      </c>
      <c r="K126" s="45"/>
    </row>
    <row r="127" spans="1:11" x14ac:dyDescent="0.25">
      <c r="A127" s="91" t="s">
        <v>351</v>
      </c>
      <c r="B127" s="63" t="s">
        <v>55</v>
      </c>
      <c r="C127" s="63" t="s">
        <v>174</v>
      </c>
      <c r="D127" s="113" t="s">
        <v>175</v>
      </c>
      <c r="E127" s="42" t="s">
        <v>134</v>
      </c>
      <c r="F127" s="31">
        <v>2</v>
      </c>
      <c r="G127" s="42">
        <v>22.8</v>
      </c>
      <c r="H127" s="32">
        <f t="shared" si="14"/>
        <v>29.60352</v>
      </c>
      <c r="I127" s="32">
        <f>F127*G127</f>
        <v>45.6</v>
      </c>
      <c r="J127" s="85">
        <f>F127*H127</f>
        <v>59.207039999999999</v>
      </c>
      <c r="K127" s="45"/>
    </row>
    <row r="128" spans="1:11" x14ac:dyDescent="0.25">
      <c r="A128" s="91" t="s">
        <v>352</v>
      </c>
      <c r="B128" s="63" t="s">
        <v>55</v>
      </c>
      <c r="C128" s="63" t="s">
        <v>212</v>
      </c>
      <c r="D128" s="113" t="s">
        <v>211</v>
      </c>
      <c r="E128" s="42" t="s">
        <v>134</v>
      </c>
      <c r="F128" s="31">
        <v>10</v>
      </c>
      <c r="G128" s="42">
        <v>2</v>
      </c>
      <c r="H128" s="32">
        <f t="shared" si="14"/>
        <v>2.5968</v>
      </c>
      <c r="I128" s="32">
        <f>F128*G128</f>
        <v>20</v>
      </c>
      <c r="J128" s="85">
        <f>F128*H128</f>
        <v>25.968</v>
      </c>
      <c r="K128" s="45"/>
    </row>
    <row r="129" spans="1:11" s="60" customFormat="1" x14ac:dyDescent="0.25">
      <c r="A129" s="82">
        <v>11</v>
      </c>
      <c r="B129" s="38" t="s">
        <v>232</v>
      </c>
      <c r="C129" s="37"/>
      <c r="D129" s="37"/>
      <c r="E129" s="37"/>
      <c r="F129" s="37"/>
      <c r="G129" s="37"/>
      <c r="H129" s="36"/>
      <c r="I129" s="68">
        <f>SUM(I130:I138)</f>
        <v>50559.729699999996</v>
      </c>
      <c r="J129" s="83">
        <f>SUM(J130:J138)</f>
        <v>65646.753042480006</v>
      </c>
    </row>
    <row r="130" spans="1:11" ht="36" x14ac:dyDescent="0.25">
      <c r="A130" s="84" t="s">
        <v>332</v>
      </c>
      <c r="B130" s="63" t="s">
        <v>55</v>
      </c>
      <c r="C130" s="63" t="s">
        <v>177</v>
      </c>
      <c r="D130" s="113" t="s">
        <v>176</v>
      </c>
      <c r="E130" s="42" t="s">
        <v>134</v>
      </c>
      <c r="F130" s="53">
        <v>22</v>
      </c>
      <c r="G130" s="42">
        <v>663.77</v>
      </c>
      <c r="H130" s="32">
        <f t="shared" si="14"/>
        <v>861.83896800000002</v>
      </c>
      <c r="I130" s="32">
        <f t="shared" ref="I130:I138" si="16">F130*G130</f>
        <v>14602.939999999999</v>
      </c>
      <c r="J130" s="85">
        <f t="shared" ref="J130:J138" si="17">F130*H130</f>
        <v>18960.457296</v>
      </c>
      <c r="K130" s="45"/>
    </row>
    <row r="131" spans="1:11" ht="24" x14ac:dyDescent="0.25">
      <c r="A131" s="84" t="s">
        <v>340</v>
      </c>
      <c r="B131" s="63" t="s">
        <v>209</v>
      </c>
      <c r="C131" s="63" t="s">
        <v>233</v>
      </c>
      <c r="D131" s="113" t="s">
        <v>234</v>
      </c>
      <c r="E131" s="42" t="s">
        <v>134</v>
      </c>
      <c r="F131" s="53">
        <v>3</v>
      </c>
      <c r="G131" s="42">
        <v>1619.62</v>
      </c>
      <c r="H131" s="32">
        <f t="shared" si="14"/>
        <v>2102.914608</v>
      </c>
      <c r="I131" s="32">
        <f t="shared" si="16"/>
        <v>4858.8599999999997</v>
      </c>
      <c r="J131" s="85">
        <f t="shared" si="17"/>
        <v>6308.7438240000001</v>
      </c>
      <c r="K131" s="45"/>
    </row>
    <row r="132" spans="1:11" ht="24" x14ac:dyDescent="0.25">
      <c r="A132" s="84" t="s">
        <v>341</v>
      </c>
      <c r="B132" s="63" t="s">
        <v>55</v>
      </c>
      <c r="C132" s="63" t="s">
        <v>236</v>
      </c>
      <c r="D132" s="113" t="s">
        <v>235</v>
      </c>
      <c r="E132" s="52" t="s">
        <v>59</v>
      </c>
      <c r="F132" s="53">
        <v>16.95</v>
      </c>
      <c r="G132" s="42">
        <v>237.98</v>
      </c>
      <c r="H132" s="32">
        <f t="shared" si="14"/>
        <v>308.99323199999998</v>
      </c>
      <c r="I132" s="32">
        <f t="shared" si="16"/>
        <v>4033.7609999999995</v>
      </c>
      <c r="J132" s="85">
        <f t="shared" si="17"/>
        <v>5237.4352823999998</v>
      </c>
      <c r="K132" s="45"/>
    </row>
    <row r="133" spans="1:11" s="45" customFormat="1" ht="24" x14ac:dyDescent="0.25">
      <c r="A133" s="84" t="s">
        <v>342</v>
      </c>
      <c r="B133" s="63" t="s">
        <v>55</v>
      </c>
      <c r="C133" s="63" t="s">
        <v>237</v>
      </c>
      <c r="D133" s="113" t="s">
        <v>238</v>
      </c>
      <c r="E133" s="42" t="s">
        <v>134</v>
      </c>
      <c r="F133" s="53">
        <v>1</v>
      </c>
      <c r="G133" s="42">
        <v>544.79999999999995</v>
      </c>
      <c r="H133" s="32">
        <f t="shared" si="14"/>
        <v>707.36831999999993</v>
      </c>
      <c r="I133" s="32">
        <f t="shared" si="16"/>
        <v>544.79999999999995</v>
      </c>
      <c r="J133" s="85">
        <f t="shared" si="17"/>
        <v>707.36831999999993</v>
      </c>
    </row>
    <row r="134" spans="1:11" ht="36" x14ac:dyDescent="0.25">
      <c r="A134" s="84" t="s">
        <v>343</v>
      </c>
      <c r="B134" s="63" t="s">
        <v>209</v>
      </c>
      <c r="C134" s="63" t="s">
        <v>239</v>
      </c>
      <c r="D134" s="113" t="s">
        <v>240</v>
      </c>
      <c r="E134" s="42" t="s">
        <v>134</v>
      </c>
      <c r="F134" s="53">
        <v>2</v>
      </c>
      <c r="G134" s="42">
        <v>641.78</v>
      </c>
      <c r="H134" s="32">
        <f t="shared" si="14"/>
        <v>833.28715199999999</v>
      </c>
      <c r="I134" s="32">
        <f t="shared" si="16"/>
        <v>1283.56</v>
      </c>
      <c r="J134" s="85">
        <f t="shared" si="17"/>
        <v>1666.574304</v>
      </c>
      <c r="K134" s="45"/>
    </row>
    <row r="135" spans="1:11" ht="36" x14ac:dyDescent="0.25">
      <c r="A135" s="84" t="s">
        <v>344</v>
      </c>
      <c r="B135" s="63" t="s">
        <v>209</v>
      </c>
      <c r="C135" s="63">
        <v>68050</v>
      </c>
      <c r="D135" s="113" t="s">
        <v>241</v>
      </c>
      <c r="E135" s="52" t="s">
        <v>59</v>
      </c>
      <c r="F135" s="53">
        <f>2.94+3.99</f>
        <v>6.93</v>
      </c>
      <c r="G135" s="42">
        <v>349.17</v>
      </c>
      <c r="H135" s="32">
        <f t="shared" si="14"/>
        <v>453.36232800000005</v>
      </c>
      <c r="I135" s="32">
        <f t="shared" si="16"/>
        <v>2419.7480999999998</v>
      </c>
      <c r="J135" s="85">
        <f t="shared" si="17"/>
        <v>3141.80093304</v>
      </c>
      <c r="K135" s="45"/>
    </row>
    <row r="136" spans="1:11" ht="48" x14ac:dyDescent="0.25">
      <c r="A136" s="84" t="s">
        <v>345</v>
      </c>
      <c r="B136" s="63" t="s">
        <v>55</v>
      </c>
      <c r="C136" s="63" t="s">
        <v>178</v>
      </c>
      <c r="D136" s="113" t="s">
        <v>179</v>
      </c>
      <c r="E136" s="28" t="s">
        <v>59</v>
      </c>
      <c r="F136" s="53">
        <v>45.74</v>
      </c>
      <c r="G136" s="42">
        <v>408.42</v>
      </c>
      <c r="H136" s="32">
        <f t="shared" si="14"/>
        <v>530.29252800000006</v>
      </c>
      <c r="I136" s="32">
        <f t="shared" si="16"/>
        <v>18681.130800000003</v>
      </c>
      <c r="J136" s="92">
        <f t="shared" si="17"/>
        <v>24255.580230720003</v>
      </c>
      <c r="K136" s="45"/>
    </row>
    <row r="137" spans="1:11" ht="48" x14ac:dyDescent="0.25">
      <c r="A137" s="84" t="s">
        <v>346</v>
      </c>
      <c r="B137" s="49" t="s">
        <v>55</v>
      </c>
      <c r="C137" s="49" t="s">
        <v>181</v>
      </c>
      <c r="D137" s="113" t="s">
        <v>180</v>
      </c>
      <c r="E137" s="50" t="s">
        <v>59</v>
      </c>
      <c r="F137" s="73">
        <v>6.33</v>
      </c>
      <c r="G137" s="54">
        <v>411.46</v>
      </c>
      <c r="H137" s="32">
        <f t="shared" si="14"/>
        <v>534.23966399999995</v>
      </c>
      <c r="I137" s="51">
        <f t="shared" si="16"/>
        <v>2604.5418</v>
      </c>
      <c r="J137" s="92">
        <f t="shared" si="17"/>
        <v>3381.7370731199999</v>
      </c>
      <c r="K137" s="45"/>
    </row>
    <row r="138" spans="1:11" ht="36" x14ac:dyDescent="0.25">
      <c r="A138" s="84" t="s">
        <v>347</v>
      </c>
      <c r="B138" s="63" t="s">
        <v>55</v>
      </c>
      <c r="C138" s="63" t="s">
        <v>182</v>
      </c>
      <c r="D138" s="113" t="s">
        <v>183</v>
      </c>
      <c r="E138" s="28" t="s">
        <v>59</v>
      </c>
      <c r="F138" s="53">
        <v>16.7</v>
      </c>
      <c r="G138" s="42">
        <v>91.64</v>
      </c>
      <c r="H138" s="32">
        <f t="shared" si="14"/>
        <v>118.985376</v>
      </c>
      <c r="I138" s="32">
        <f t="shared" si="16"/>
        <v>1530.3879999999999</v>
      </c>
      <c r="J138" s="92">
        <f t="shared" si="17"/>
        <v>1987.0557792</v>
      </c>
      <c r="K138" s="45"/>
    </row>
    <row r="139" spans="1:11" s="60" customFormat="1" x14ac:dyDescent="0.25">
      <c r="A139" s="82">
        <v>12</v>
      </c>
      <c r="B139" s="38" t="s">
        <v>230</v>
      </c>
      <c r="C139" s="37"/>
      <c r="D139" s="37"/>
      <c r="E139" s="37"/>
      <c r="F139" s="37"/>
      <c r="G139" s="37"/>
      <c r="H139" s="36"/>
      <c r="I139" s="68">
        <f>SUM(I140)</f>
        <v>45569.423999999999</v>
      </c>
      <c r="J139" s="83">
        <f>SUM(J140)</f>
        <v>59167.340121599998</v>
      </c>
    </row>
    <row r="140" spans="1:11" ht="36" x14ac:dyDescent="0.25">
      <c r="A140" s="84" t="s">
        <v>339</v>
      </c>
      <c r="B140" s="63" t="s">
        <v>209</v>
      </c>
      <c r="C140" s="63">
        <v>72120</v>
      </c>
      <c r="D140" s="113" t="s">
        <v>231</v>
      </c>
      <c r="E140" s="28" t="s">
        <v>59</v>
      </c>
      <c r="F140" s="53">
        <v>213.34</v>
      </c>
      <c r="G140" s="42">
        <v>213.6</v>
      </c>
      <c r="H140" s="32">
        <f t="shared" si="14"/>
        <v>277.33823999999998</v>
      </c>
      <c r="I140" s="32">
        <f>F140*G140</f>
        <v>45569.423999999999</v>
      </c>
      <c r="J140" s="92">
        <f>F140*H140</f>
        <v>59167.340121599998</v>
      </c>
      <c r="K140" s="45"/>
    </row>
    <row r="141" spans="1:11" s="60" customFormat="1" x14ac:dyDescent="0.25">
      <c r="A141" s="82">
        <v>13</v>
      </c>
      <c r="B141" s="38" t="s">
        <v>221</v>
      </c>
      <c r="C141" s="37"/>
      <c r="D141" s="37"/>
      <c r="E141" s="37"/>
      <c r="F141" s="37"/>
      <c r="G141" s="37"/>
      <c r="H141" s="36"/>
      <c r="I141" s="68">
        <f>I142+I145+I148</f>
        <v>38202.708500000001</v>
      </c>
      <c r="J141" s="83">
        <f>J142+J145+J148</f>
        <v>49602.396716400006</v>
      </c>
    </row>
    <row r="142" spans="1:11" s="45" customFormat="1" x14ac:dyDescent="0.25">
      <c r="A142" s="86" t="s">
        <v>321</v>
      </c>
      <c r="B142" s="115" t="s">
        <v>98</v>
      </c>
      <c r="C142" s="116"/>
      <c r="D142" s="116"/>
      <c r="E142" s="116"/>
      <c r="F142" s="116"/>
      <c r="G142" s="116"/>
      <c r="H142" s="117"/>
      <c r="I142" s="70">
        <f>SUM(I143:I144)</f>
        <v>18279.810000000001</v>
      </c>
      <c r="J142" s="89">
        <f>SUM(J143:J144)</f>
        <v>23734.505304000002</v>
      </c>
    </row>
    <row r="143" spans="1:11" s="45" customFormat="1" ht="36" x14ac:dyDescent="0.25">
      <c r="A143" s="84" t="s">
        <v>337</v>
      </c>
      <c r="B143" s="47" t="s">
        <v>209</v>
      </c>
      <c r="C143" s="47">
        <v>99841</v>
      </c>
      <c r="D143" s="113" t="s">
        <v>220</v>
      </c>
      <c r="E143" s="52" t="s">
        <v>8</v>
      </c>
      <c r="F143" s="53">
        <v>20.5</v>
      </c>
      <c r="G143" s="55">
        <v>668.34</v>
      </c>
      <c r="H143" s="32">
        <f>G143+(G143*0.2984)</f>
        <v>867.7726560000001</v>
      </c>
      <c r="I143" s="32">
        <f>F143*G143</f>
        <v>13700.970000000001</v>
      </c>
      <c r="J143" s="92">
        <f>F143*H143</f>
        <v>17789.339448000002</v>
      </c>
    </row>
    <row r="144" spans="1:11" s="45" customFormat="1" ht="24" x14ac:dyDescent="0.25">
      <c r="A144" s="84" t="s">
        <v>338</v>
      </c>
      <c r="B144" s="63" t="s">
        <v>55</v>
      </c>
      <c r="C144" s="47" t="s">
        <v>192</v>
      </c>
      <c r="D144" s="113" t="s">
        <v>193</v>
      </c>
      <c r="E144" s="52" t="s">
        <v>8</v>
      </c>
      <c r="F144" s="53">
        <v>27.6</v>
      </c>
      <c r="G144" s="55">
        <v>165.9</v>
      </c>
      <c r="H144" s="32">
        <f>G144+(G144*0.2984)</f>
        <v>215.40456</v>
      </c>
      <c r="I144" s="32">
        <f>F144*G144</f>
        <v>4578.84</v>
      </c>
      <c r="J144" s="92">
        <f>F144*H144</f>
        <v>5945.1658560000005</v>
      </c>
    </row>
    <row r="145" spans="1:26" s="45" customFormat="1" x14ac:dyDescent="0.25">
      <c r="A145" s="86" t="s">
        <v>322</v>
      </c>
      <c r="B145" s="115" t="s">
        <v>127</v>
      </c>
      <c r="C145" s="116"/>
      <c r="D145" s="116"/>
      <c r="E145" s="116"/>
      <c r="F145" s="116"/>
      <c r="G145" s="116"/>
      <c r="H145" s="117"/>
      <c r="I145" s="70">
        <f>SUM(I146:I147)</f>
        <v>15266.592000000001</v>
      </c>
      <c r="J145" s="89">
        <f>SUM(J146:J147)</f>
        <v>19822.143052800002</v>
      </c>
    </row>
    <row r="146" spans="1:26" s="45" customFormat="1" ht="36" x14ac:dyDescent="0.25">
      <c r="A146" s="84" t="s">
        <v>335</v>
      </c>
      <c r="B146" s="63" t="s">
        <v>209</v>
      </c>
      <c r="C146" s="63">
        <v>99841</v>
      </c>
      <c r="D146" s="113" t="s">
        <v>220</v>
      </c>
      <c r="E146" s="28" t="s">
        <v>8</v>
      </c>
      <c r="F146" s="53">
        <v>18.3</v>
      </c>
      <c r="G146" s="42">
        <v>668.34</v>
      </c>
      <c r="H146" s="32">
        <f>G146+(G146*0.2984)</f>
        <v>867.7726560000001</v>
      </c>
      <c r="I146" s="32">
        <f>F146*G146</f>
        <v>12230.622000000001</v>
      </c>
      <c r="J146" s="92">
        <f>F146*H146</f>
        <v>15880.239604800003</v>
      </c>
    </row>
    <row r="147" spans="1:26" s="45" customFormat="1" ht="24" x14ac:dyDescent="0.25">
      <c r="A147" s="84" t="s">
        <v>336</v>
      </c>
      <c r="B147" s="63" t="s">
        <v>55</v>
      </c>
      <c r="C147" s="47" t="s">
        <v>192</v>
      </c>
      <c r="D147" s="113" t="s">
        <v>193</v>
      </c>
      <c r="E147" s="28" t="s">
        <v>8</v>
      </c>
      <c r="F147" s="53">
        <v>18.3</v>
      </c>
      <c r="G147" s="42">
        <v>165.9</v>
      </c>
      <c r="H147" s="32">
        <f>G147+(G147*0.2984)</f>
        <v>215.40456</v>
      </c>
      <c r="I147" s="32">
        <f>F147*G147</f>
        <v>3035.9700000000003</v>
      </c>
      <c r="J147" s="92">
        <f>F147*H147</f>
        <v>3941.903448</v>
      </c>
    </row>
    <row r="148" spans="1:26" s="45" customFormat="1" x14ac:dyDescent="0.25">
      <c r="A148" s="86" t="s">
        <v>323</v>
      </c>
      <c r="B148" s="115" t="s">
        <v>224</v>
      </c>
      <c r="C148" s="116"/>
      <c r="D148" s="116"/>
      <c r="E148" s="116"/>
      <c r="F148" s="116"/>
      <c r="G148" s="116"/>
      <c r="H148" s="117"/>
      <c r="I148" s="70">
        <f>SUM(I149)</f>
        <v>4656.3064999999997</v>
      </c>
      <c r="J148" s="89">
        <f>SUM(J149)</f>
        <v>6045.7483596000002</v>
      </c>
    </row>
    <row r="149" spans="1:26" s="45" customFormat="1" ht="24" x14ac:dyDescent="0.25">
      <c r="A149" s="84" t="s">
        <v>334</v>
      </c>
      <c r="B149" s="63" t="s">
        <v>55</v>
      </c>
      <c r="C149" s="47" t="s">
        <v>222</v>
      </c>
      <c r="D149" s="113" t="s">
        <v>223</v>
      </c>
      <c r="E149" s="28" t="s">
        <v>8</v>
      </c>
      <c r="F149" s="53">
        <v>44.35</v>
      </c>
      <c r="G149" s="42">
        <v>104.99</v>
      </c>
      <c r="H149" s="32">
        <f>G149+(G149*0.2984)</f>
        <v>136.319016</v>
      </c>
      <c r="I149" s="32">
        <f>F149*G149</f>
        <v>4656.3064999999997</v>
      </c>
      <c r="J149" s="92">
        <f>F149*H149</f>
        <v>6045.7483596000002</v>
      </c>
    </row>
    <row r="150" spans="1:26" s="60" customFormat="1" x14ac:dyDescent="0.25">
      <c r="A150" s="82">
        <v>14</v>
      </c>
      <c r="B150" s="38" t="s">
        <v>185</v>
      </c>
      <c r="C150" s="37"/>
      <c r="D150" s="37"/>
      <c r="E150" s="37"/>
      <c r="F150" s="37"/>
      <c r="G150" s="37"/>
      <c r="H150" s="36"/>
      <c r="I150" s="68">
        <f>SUM(I151)</f>
        <v>512.95499999999993</v>
      </c>
      <c r="J150" s="83">
        <f>SUM(J151)</f>
        <v>666.02077199999997</v>
      </c>
    </row>
    <row r="151" spans="1:26" ht="48" x14ac:dyDescent="0.25">
      <c r="A151" s="84" t="s">
        <v>327</v>
      </c>
      <c r="B151" s="63" t="s">
        <v>55</v>
      </c>
      <c r="C151" s="63" t="s">
        <v>214</v>
      </c>
      <c r="D151" s="113" t="s">
        <v>213</v>
      </c>
      <c r="E151" s="28" t="s">
        <v>59</v>
      </c>
      <c r="F151" s="53">
        <v>4.5</v>
      </c>
      <c r="G151" s="42">
        <v>113.99</v>
      </c>
      <c r="H151" s="32">
        <f>G151+(G151*0.2984)</f>
        <v>148.004616</v>
      </c>
      <c r="I151" s="32">
        <f>F151*G151</f>
        <v>512.95499999999993</v>
      </c>
      <c r="J151" s="92">
        <f>F151*H151</f>
        <v>666.02077199999997</v>
      </c>
      <c r="K151" s="45"/>
    </row>
    <row r="152" spans="1:26" s="60" customFormat="1" x14ac:dyDescent="0.25">
      <c r="A152" s="82">
        <v>15</v>
      </c>
      <c r="B152" s="38" t="s">
        <v>229</v>
      </c>
      <c r="C152" s="37"/>
      <c r="D152" s="37"/>
      <c r="E152" s="37"/>
      <c r="F152" s="37"/>
      <c r="G152" s="37"/>
      <c r="H152" s="36"/>
      <c r="I152" s="68">
        <f>SUM(I153:I157)</f>
        <v>32753.432800000002</v>
      </c>
      <c r="J152" s="83">
        <f>SUM(J153:J157)</f>
        <v>42527.057147519998</v>
      </c>
    </row>
    <row r="153" spans="1:26" x14ac:dyDescent="0.25">
      <c r="A153" s="84" t="s">
        <v>331</v>
      </c>
      <c r="B153" s="63" t="s">
        <v>55</v>
      </c>
      <c r="C153" s="63" t="s">
        <v>190</v>
      </c>
      <c r="D153" s="113" t="s">
        <v>191</v>
      </c>
      <c r="E153" s="28" t="s">
        <v>59</v>
      </c>
      <c r="F153" s="31">
        <v>281</v>
      </c>
      <c r="G153" s="42">
        <v>33.450000000000003</v>
      </c>
      <c r="H153" s="32">
        <f t="shared" ref="H153:H164" si="18">G153+(G153*0.2984)</f>
        <v>43.431480000000008</v>
      </c>
      <c r="I153" s="32">
        <f>F153*G153</f>
        <v>9399.4500000000007</v>
      </c>
      <c r="J153" s="92">
        <f>F153*H153</f>
        <v>12204.245880000002</v>
      </c>
      <c r="K153" s="45"/>
    </row>
    <row r="154" spans="1:26" s="45" customFormat="1" ht="24" x14ac:dyDescent="0.25">
      <c r="A154" s="84" t="s">
        <v>333</v>
      </c>
      <c r="B154" s="63" t="s">
        <v>55</v>
      </c>
      <c r="C154" s="63" t="s">
        <v>188</v>
      </c>
      <c r="D154" s="113" t="s">
        <v>189</v>
      </c>
      <c r="E154" s="28" t="s">
        <v>59</v>
      </c>
      <c r="F154" s="31">
        <v>281</v>
      </c>
      <c r="G154" s="42">
        <v>7.99</v>
      </c>
      <c r="H154" s="32">
        <f t="shared" si="18"/>
        <v>10.374216000000001</v>
      </c>
      <c r="I154" s="32">
        <f>F154*G154</f>
        <v>2245.19</v>
      </c>
      <c r="J154" s="92">
        <f>F154*H154</f>
        <v>2915.1546960000001</v>
      </c>
    </row>
    <row r="155" spans="1:26" s="60" customFormat="1" ht="36" x14ac:dyDescent="0.25">
      <c r="A155" s="84">
        <v>15.3</v>
      </c>
      <c r="B155" s="63" t="s">
        <v>55</v>
      </c>
      <c r="C155" s="63" t="s">
        <v>422</v>
      </c>
      <c r="D155" s="113" t="s">
        <v>423</v>
      </c>
      <c r="E155" s="28" t="s">
        <v>59</v>
      </c>
      <c r="F155" s="31">
        <v>639</v>
      </c>
      <c r="G155" s="42">
        <v>5.19</v>
      </c>
      <c r="H155" s="32">
        <f t="shared" ref="H155" si="19">G155+(G155*0.2984)</f>
        <v>6.7386960000000009</v>
      </c>
      <c r="I155" s="32">
        <f>F155*G155</f>
        <v>3316.4100000000003</v>
      </c>
      <c r="J155" s="92">
        <f>F155*H155</f>
        <v>4306.0267440000007</v>
      </c>
    </row>
    <row r="156" spans="1:26" s="45" customFormat="1" ht="36" x14ac:dyDescent="0.25">
      <c r="A156" s="84">
        <v>15.4</v>
      </c>
      <c r="B156" s="63" t="s">
        <v>55</v>
      </c>
      <c r="C156" s="63" t="s">
        <v>216</v>
      </c>
      <c r="D156" s="113" t="s">
        <v>215</v>
      </c>
      <c r="E156" s="28" t="s">
        <v>59</v>
      </c>
      <c r="F156" s="31">
        <v>639</v>
      </c>
      <c r="G156" s="42">
        <v>24.25</v>
      </c>
      <c r="H156" s="32">
        <f t="shared" si="18"/>
        <v>31.4862</v>
      </c>
      <c r="I156" s="32">
        <f>F156*G156</f>
        <v>15495.75</v>
      </c>
      <c r="J156" s="92">
        <f>F156*H156</f>
        <v>20119.681799999998</v>
      </c>
    </row>
    <row r="157" spans="1:26" s="44" customFormat="1" ht="24" x14ac:dyDescent="0.25">
      <c r="A157" s="84">
        <v>15.5</v>
      </c>
      <c r="B157" s="63" t="s">
        <v>209</v>
      </c>
      <c r="C157" s="63">
        <v>94225</v>
      </c>
      <c r="D157" s="113" t="s">
        <v>217</v>
      </c>
      <c r="E157" s="28" t="s">
        <v>59</v>
      </c>
      <c r="F157" s="31">
        <v>141.68</v>
      </c>
      <c r="G157" s="42">
        <v>16.21</v>
      </c>
      <c r="H157" s="32">
        <f t="shared" si="18"/>
        <v>21.047063999999999</v>
      </c>
      <c r="I157" s="32">
        <f>F157*G157</f>
        <v>2296.6328000000003</v>
      </c>
      <c r="J157" s="92">
        <f>F157*H157</f>
        <v>2981.9480275199999</v>
      </c>
      <c r="K157" s="45"/>
      <c r="L157" s="45"/>
      <c r="M157" s="45"/>
      <c r="N157" s="45"/>
      <c r="O157" s="45"/>
      <c r="P157" s="45"/>
      <c r="Q157" s="45"/>
      <c r="R157" s="45"/>
      <c r="S157" s="45"/>
      <c r="T157" s="45"/>
      <c r="U157" s="45"/>
      <c r="V157" s="45"/>
      <c r="W157" s="45"/>
      <c r="X157" s="45"/>
      <c r="Y157" s="45"/>
      <c r="Z157" s="45"/>
    </row>
    <row r="158" spans="1:26" s="60" customFormat="1" x14ac:dyDescent="0.25">
      <c r="A158" s="82">
        <v>16</v>
      </c>
      <c r="B158" s="38" t="s">
        <v>184</v>
      </c>
      <c r="C158" s="37"/>
      <c r="D158" s="37"/>
      <c r="E158" s="37"/>
      <c r="F158" s="37"/>
      <c r="G158" s="37"/>
      <c r="H158" s="36"/>
      <c r="I158" s="68">
        <f>SUM(I159:I162)</f>
        <v>76164.42</v>
      </c>
      <c r="J158" s="83">
        <f>SUM(J159:J162)</f>
        <v>98891.882928000006</v>
      </c>
    </row>
    <row r="159" spans="1:26" s="45" customFormat="1" ht="36" x14ac:dyDescent="0.25">
      <c r="A159" s="93" t="s">
        <v>325</v>
      </c>
      <c r="B159" s="43" t="s">
        <v>209</v>
      </c>
      <c r="C159" s="43" t="s">
        <v>227</v>
      </c>
      <c r="D159" s="113" t="s">
        <v>228</v>
      </c>
      <c r="E159" s="57" t="s">
        <v>59</v>
      </c>
      <c r="F159" s="41">
        <v>85</v>
      </c>
      <c r="G159" s="58">
        <v>644.9</v>
      </c>
      <c r="H159" s="32">
        <f t="shared" si="18"/>
        <v>837.33816000000002</v>
      </c>
      <c r="I159" s="32">
        <f>F159*G159</f>
        <v>54816.5</v>
      </c>
      <c r="J159" s="94">
        <f>F159*H159</f>
        <v>71173.743600000002</v>
      </c>
    </row>
    <row r="160" spans="1:26" s="44" customFormat="1" ht="72" x14ac:dyDescent="0.25">
      <c r="A160" s="93" t="s">
        <v>328</v>
      </c>
      <c r="B160" s="43" t="s">
        <v>55</v>
      </c>
      <c r="C160" s="43" t="s">
        <v>186</v>
      </c>
      <c r="D160" s="113" t="s">
        <v>187</v>
      </c>
      <c r="E160" s="57" t="s">
        <v>59</v>
      </c>
      <c r="F160" s="41">
        <v>85</v>
      </c>
      <c r="G160" s="58">
        <v>115.28</v>
      </c>
      <c r="H160" s="32">
        <f t="shared" si="18"/>
        <v>149.679552</v>
      </c>
      <c r="I160" s="32">
        <f>F160*G160</f>
        <v>9798.7999999999993</v>
      </c>
      <c r="J160" s="94">
        <f>F160*H160</f>
        <v>12722.761920000001</v>
      </c>
      <c r="K160" s="45"/>
      <c r="L160" s="45"/>
      <c r="M160" s="45"/>
      <c r="N160" s="45"/>
      <c r="O160" s="45"/>
      <c r="P160" s="45"/>
      <c r="Q160" s="45"/>
      <c r="R160" s="45"/>
      <c r="S160" s="45"/>
      <c r="T160" s="45"/>
      <c r="U160" s="45"/>
      <c r="V160" s="45"/>
      <c r="W160" s="45"/>
      <c r="X160" s="45"/>
      <c r="Y160" s="45"/>
      <c r="Z160" s="45"/>
    </row>
    <row r="161" spans="1:26" ht="24" x14ac:dyDescent="0.25">
      <c r="A161" s="84" t="s">
        <v>329</v>
      </c>
      <c r="B161" s="63" t="s">
        <v>55</v>
      </c>
      <c r="C161" s="63" t="s">
        <v>196</v>
      </c>
      <c r="D161" s="113" t="s">
        <v>197</v>
      </c>
      <c r="E161" s="56" t="s">
        <v>134</v>
      </c>
      <c r="F161" s="31">
        <v>11</v>
      </c>
      <c r="G161" s="42">
        <v>34.74</v>
      </c>
      <c r="H161" s="32">
        <f t="shared" si="18"/>
        <v>45.106416000000003</v>
      </c>
      <c r="I161" s="32">
        <f>F161*G161</f>
        <v>382.14000000000004</v>
      </c>
      <c r="J161" s="92">
        <f>F161*H161</f>
        <v>496.17057600000004</v>
      </c>
      <c r="K161" s="45"/>
      <c r="L161" s="45"/>
      <c r="M161" s="45"/>
      <c r="N161" s="45"/>
      <c r="O161" s="45"/>
      <c r="P161" s="45"/>
      <c r="Q161" s="45"/>
      <c r="R161" s="45"/>
      <c r="S161" s="45"/>
      <c r="T161" s="45"/>
      <c r="U161" s="45"/>
      <c r="V161" s="45"/>
      <c r="W161" s="45"/>
      <c r="X161" s="45"/>
      <c r="Y161" s="45"/>
      <c r="Z161" s="45"/>
    </row>
    <row r="162" spans="1:26" ht="24" x14ac:dyDescent="0.25">
      <c r="A162" s="84" t="s">
        <v>330</v>
      </c>
      <c r="B162" s="63" t="s">
        <v>55</v>
      </c>
      <c r="C162" s="63" t="s">
        <v>225</v>
      </c>
      <c r="D162" s="113" t="s">
        <v>226</v>
      </c>
      <c r="E162" s="28" t="s">
        <v>59</v>
      </c>
      <c r="F162" s="31">
        <v>193</v>
      </c>
      <c r="G162" s="42">
        <v>57.86</v>
      </c>
      <c r="H162" s="32">
        <f t="shared" si="18"/>
        <v>75.125423999999995</v>
      </c>
      <c r="I162" s="32">
        <f>F162*G162</f>
        <v>11166.98</v>
      </c>
      <c r="J162" s="92">
        <f>F162*H162</f>
        <v>14499.206832</v>
      </c>
      <c r="K162" s="45"/>
      <c r="L162" s="45"/>
      <c r="M162" s="45"/>
      <c r="N162" s="45"/>
      <c r="O162" s="45"/>
      <c r="P162" s="45"/>
      <c r="Q162" s="45"/>
      <c r="R162" s="45"/>
      <c r="S162" s="45"/>
      <c r="T162" s="45"/>
      <c r="U162" s="45"/>
      <c r="V162" s="45"/>
      <c r="W162" s="45"/>
      <c r="X162" s="45"/>
      <c r="Y162" s="45"/>
      <c r="Z162" s="45"/>
    </row>
    <row r="163" spans="1:26" x14ac:dyDescent="0.25">
      <c r="A163" s="82">
        <v>17</v>
      </c>
      <c r="B163" s="38" t="s">
        <v>281</v>
      </c>
      <c r="C163" s="37"/>
      <c r="D163" s="37"/>
      <c r="E163" s="37"/>
      <c r="F163" s="37"/>
      <c r="G163" s="37"/>
      <c r="H163" s="36"/>
      <c r="I163" s="68">
        <f>SUM(I164:I167)</f>
        <v>3342.4799999999996</v>
      </c>
      <c r="J163" s="83">
        <f>SUM(J164:J167)</f>
        <v>4339.8760320000001</v>
      </c>
      <c r="K163" s="45"/>
      <c r="L163" s="45"/>
      <c r="M163" s="45"/>
      <c r="N163" s="45"/>
      <c r="O163" s="45"/>
      <c r="P163" s="45"/>
      <c r="Q163" s="45"/>
      <c r="R163" s="45"/>
      <c r="S163" s="45"/>
      <c r="T163" s="45"/>
      <c r="U163" s="45"/>
      <c r="V163" s="45"/>
      <c r="W163" s="45"/>
      <c r="X163" s="45"/>
      <c r="Y163" s="45"/>
      <c r="Z163" s="45"/>
    </row>
    <row r="164" spans="1:26" ht="15.75" thickBot="1" x14ac:dyDescent="0.3">
      <c r="A164" s="95" t="s">
        <v>324</v>
      </c>
      <c r="B164" s="96" t="s">
        <v>55</v>
      </c>
      <c r="C164" s="96" t="s">
        <v>282</v>
      </c>
      <c r="D164" s="114" t="s">
        <v>283</v>
      </c>
      <c r="E164" s="97" t="s">
        <v>59</v>
      </c>
      <c r="F164" s="98">
        <v>733</v>
      </c>
      <c r="G164" s="99">
        <v>4.5599999999999996</v>
      </c>
      <c r="H164" s="100">
        <f t="shared" si="18"/>
        <v>5.9207039999999997</v>
      </c>
      <c r="I164" s="100">
        <f>F164*G164</f>
        <v>3342.4799999999996</v>
      </c>
      <c r="J164" s="101">
        <f>F164*H164</f>
        <v>4339.8760320000001</v>
      </c>
      <c r="K164" s="45"/>
      <c r="L164" s="45"/>
      <c r="M164" s="45"/>
      <c r="N164" s="45"/>
      <c r="O164" s="45"/>
      <c r="P164" s="45"/>
      <c r="Q164" s="45"/>
      <c r="R164" s="45"/>
      <c r="S164" s="45"/>
      <c r="T164" s="45"/>
      <c r="U164" s="45"/>
      <c r="V164" s="45"/>
      <c r="W164" s="45"/>
      <c r="X164" s="45"/>
      <c r="Y164" s="45"/>
      <c r="Z164" s="45"/>
    </row>
    <row r="165" spans="1:26" x14ac:dyDescent="0.25">
      <c r="K165" s="45"/>
      <c r="L165" s="45"/>
      <c r="M165" s="45"/>
      <c r="N165" s="45"/>
      <c r="O165" s="45"/>
      <c r="P165" s="45"/>
      <c r="Q165" s="45"/>
      <c r="R165" s="45"/>
      <c r="S165" s="45"/>
      <c r="T165" s="45"/>
      <c r="U165" s="45"/>
      <c r="V165" s="45"/>
      <c r="W165" s="45"/>
      <c r="X165" s="45"/>
      <c r="Y165" s="45"/>
      <c r="Z165" s="45"/>
    </row>
    <row r="166" spans="1:26" x14ac:dyDescent="0.25">
      <c r="K166" s="45"/>
      <c r="L166" s="45"/>
      <c r="M166" s="45"/>
      <c r="N166" s="45"/>
      <c r="O166" s="45"/>
      <c r="P166" s="45"/>
      <c r="Q166" s="45"/>
      <c r="R166" s="45"/>
      <c r="S166" s="45"/>
      <c r="T166" s="45"/>
      <c r="U166" s="45"/>
      <c r="V166" s="45"/>
      <c r="W166" s="45"/>
      <c r="X166" s="45"/>
      <c r="Y166" s="45"/>
      <c r="Z166" s="45"/>
    </row>
    <row r="167" spans="1:26" x14ac:dyDescent="0.25">
      <c r="K167" s="45"/>
      <c r="L167" s="45"/>
      <c r="M167" s="45"/>
      <c r="N167" s="45"/>
      <c r="O167" s="45"/>
      <c r="P167" s="45"/>
      <c r="Q167" s="45"/>
      <c r="R167" s="45"/>
      <c r="S167" s="45"/>
      <c r="T167" s="45"/>
      <c r="U167" s="45"/>
      <c r="V167" s="45"/>
      <c r="W167" s="45"/>
      <c r="X167" s="45"/>
      <c r="Y167" s="45"/>
      <c r="Z167" s="45"/>
    </row>
    <row r="168" spans="1:26" x14ac:dyDescent="0.25">
      <c r="K168" s="45"/>
      <c r="L168" s="45"/>
      <c r="M168" s="45"/>
      <c r="N168" s="45"/>
      <c r="O168" s="45"/>
      <c r="P168" s="45"/>
      <c r="Q168" s="45"/>
      <c r="R168" s="45"/>
      <c r="S168" s="45"/>
      <c r="T168" s="45"/>
      <c r="U168" s="45"/>
      <c r="V168" s="45"/>
      <c r="W168" s="45"/>
      <c r="X168" s="45"/>
      <c r="Y168" s="45"/>
      <c r="Z168" s="45"/>
    </row>
    <row r="169" spans="1:26" x14ac:dyDescent="0.25">
      <c r="K169" s="45"/>
      <c r="L169" s="45"/>
      <c r="M169" s="45"/>
      <c r="N169" s="45"/>
      <c r="O169" s="45"/>
      <c r="P169" s="45"/>
      <c r="Q169" s="45"/>
      <c r="R169" s="45"/>
      <c r="S169" s="45"/>
      <c r="T169" s="45"/>
      <c r="U169" s="45"/>
      <c r="V169" s="45"/>
      <c r="W169" s="45"/>
      <c r="X169" s="45"/>
      <c r="Y169" s="45"/>
      <c r="Z169" s="45"/>
    </row>
    <row r="170" spans="1:26" x14ac:dyDescent="0.25">
      <c r="K170" s="45"/>
      <c r="L170" s="45"/>
      <c r="M170" s="45"/>
      <c r="N170" s="45"/>
      <c r="O170" s="45"/>
      <c r="P170" s="45"/>
      <c r="Q170" s="45"/>
      <c r="R170" s="45"/>
      <c r="S170" s="45"/>
      <c r="T170" s="45"/>
      <c r="U170" s="45"/>
      <c r="V170" s="45"/>
      <c r="W170" s="45"/>
      <c r="X170" s="45"/>
      <c r="Y170" s="45"/>
      <c r="Z170" s="45"/>
    </row>
    <row r="171" spans="1:26" x14ac:dyDescent="0.25">
      <c r="K171" s="45"/>
      <c r="L171" s="45"/>
      <c r="M171" s="45"/>
      <c r="N171" s="45"/>
      <c r="O171" s="45"/>
      <c r="P171" s="45"/>
      <c r="Q171" s="45"/>
      <c r="R171" s="45"/>
      <c r="S171" s="45"/>
      <c r="T171" s="45"/>
      <c r="U171" s="45"/>
      <c r="V171" s="45"/>
      <c r="W171" s="45"/>
      <c r="X171" s="45"/>
      <c r="Y171" s="45"/>
      <c r="Z171" s="45"/>
    </row>
    <row r="172" spans="1:26" x14ac:dyDescent="0.25">
      <c r="K172" s="45"/>
      <c r="L172" s="45"/>
      <c r="M172" s="45"/>
      <c r="N172" s="45"/>
      <c r="O172" s="45"/>
      <c r="P172" s="45"/>
      <c r="Q172" s="45"/>
      <c r="R172" s="45"/>
      <c r="S172" s="45"/>
      <c r="T172" s="45"/>
      <c r="U172" s="45"/>
      <c r="V172" s="45"/>
      <c r="W172" s="45"/>
      <c r="X172" s="45"/>
      <c r="Y172" s="45"/>
      <c r="Z172" s="45"/>
    </row>
    <row r="173" spans="1:26" x14ac:dyDescent="0.25">
      <c r="K173" s="45"/>
      <c r="L173" s="45"/>
      <c r="M173" s="45"/>
      <c r="N173" s="45"/>
      <c r="O173" s="45"/>
      <c r="P173" s="45"/>
      <c r="Q173" s="45"/>
      <c r="R173" s="45"/>
      <c r="S173" s="45"/>
      <c r="T173" s="45"/>
      <c r="U173" s="45"/>
      <c r="V173" s="45"/>
      <c r="W173" s="45"/>
      <c r="X173" s="45"/>
      <c r="Y173" s="45"/>
      <c r="Z173" s="45"/>
    </row>
    <row r="174" spans="1:26" x14ac:dyDescent="0.25">
      <c r="K174" s="45"/>
      <c r="L174" s="45"/>
      <c r="M174" s="45"/>
      <c r="N174" s="45"/>
      <c r="O174" s="45"/>
      <c r="P174" s="45"/>
      <c r="Q174" s="45"/>
      <c r="R174" s="45"/>
      <c r="S174" s="45"/>
      <c r="T174" s="45"/>
      <c r="U174" s="45"/>
      <c r="V174" s="45"/>
      <c r="W174" s="45"/>
      <c r="X174" s="45"/>
      <c r="Y174" s="45"/>
      <c r="Z174" s="45"/>
    </row>
    <row r="175" spans="1:26" x14ac:dyDescent="0.25">
      <c r="K175" s="45"/>
      <c r="L175" s="45"/>
      <c r="M175" s="45"/>
      <c r="N175" s="45"/>
      <c r="O175" s="45"/>
      <c r="P175" s="45"/>
      <c r="Q175" s="45"/>
      <c r="R175" s="45"/>
      <c r="S175" s="45"/>
      <c r="T175" s="45"/>
      <c r="U175" s="45"/>
      <c r="V175" s="45"/>
      <c r="W175" s="45"/>
      <c r="X175" s="45"/>
      <c r="Y175" s="45"/>
      <c r="Z175" s="45"/>
    </row>
    <row r="176" spans="1:26" x14ac:dyDescent="0.25">
      <c r="K176" s="45"/>
      <c r="L176" s="45"/>
      <c r="M176" s="45"/>
      <c r="N176" s="45"/>
      <c r="O176" s="45"/>
      <c r="P176" s="45"/>
      <c r="Q176" s="45"/>
      <c r="R176" s="45"/>
      <c r="S176" s="45"/>
      <c r="T176" s="45"/>
      <c r="U176" s="45"/>
      <c r="V176" s="45"/>
      <c r="W176" s="45"/>
      <c r="X176" s="45"/>
      <c r="Y176" s="45"/>
      <c r="Z176" s="45"/>
    </row>
    <row r="177" spans="11:26" x14ac:dyDescent="0.25">
      <c r="K177" s="45"/>
      <c r="L177" s="45"/>
      <c r="M177" s="45"/>
      <c r="N177" s="45"/>
      <c r="O177" s="45"/>
      <c r="P177" s="45"/>
      <c r="Q177" s="45"/>
      <c r="R177" s="45"/>
      <c r="S177" s="45"/>
      <c r="T177" s="45"/>
      <c r="U177" s="45"/>
      <c r="V177" s="45"/>
      <c r="W177" s="45"/>
      <c r="X177" s="45"/>
      <c r="Y177" s="45"/>
      <c r="Z177" s="45"/>
    </row>
    <row r="178" spans="11:26" x14ac:dyDescent="0.25">
      <c r="K178" s="45"/>
      <c r="L178" s="45"/>
      <c r="M178" s="45"/>
      <c r="N178" s="45"/>
      <c r="O178" s="45"/>
      <c r="P178" s="45"/>
      <c r="Q178" s="45"/>
      <c r="R178" s="45"/>
      <c r="S178" s="45"/>
      <c r="T178" s="45"/>
      <c r="U178" s="45"/>
      <c r="V178" s="45"/>
      <c r="W178" s="45"/>
      <c r="X178" s="45"/>
      <c r="Y178" s="45"/>
      <c r="Z178" s="45"/>
    </row>
    <row r="179" spans="11:26" x14ac:dyDescent="0.25">
      <c r="K179" s="45"/>
      <c r="L179" s="45"/>
      <c r="M179" s="45"/>
      <c r="N179" s="45"/>
      <c r="O179" s="45"/>
      <c r="P179" s="45"/>
      <c r="Q179" s="45"/>
      <c r="R179" s="45"/>
      <c r="S179" s="45"/>
      <c r="T179" s="45"/>
      <c r="U179" s="45"/>
      <c r="V179" s="45"/>
      <c r="W179" s="45"/>
      <c r="X179" s="45"/>
      <c r="Y179" s="45"/>
      <c r="Z179" s="45"/>
    </row>
    <row r="180" spans="11:26" x14ac:dyDescent="0.25">
      <c r="K180" s="45"/>
      <c r="L180" s="45"/>
      <c r="M180" s="45"/>
      <c r="N180" s="45"/>
      <c r="O180" s="45"/>
      <c r="P180" s="45"/>
      <c r="Q180" s="45"/>
      <c r="R180" s="45"/>
      <c r="S180" s="45"/>
      <c r="T180" s="45"/>
      <c r="U180" s="45"/>
      <c r="V180" s="45"/>
      <c r="W180" s="45"/>
      <c r="X180" s="45"/>
      <c r="Y180" s="45"/>
      <c r="Z180" s="45"/>
    </row>
    <row r="181" spans="11:26" x14ac:dyDescent="0.25">
      <c r="K181" s="45"/>
      <c r="L181" s="45"/>
      <c r="M181" s="45"/>
      <c r="N181" s="45"/>
      <c r="O181" s="45"/>
      <c r="P181" s="45"/>
      <c r="Q181" s="45"/>
      <c r="R181" s="45"/>
      <c r="S181" s="45"/>
      <c r="T181" s="45"/>
      <c r="U181" s="45"/>
      <c r="V181" s="45"/>
      <c r="W181" s="45"/>
      <c r="X181" s="45"/>
      <c r="Y181" s="45"/>
      <c r="Z181" s="45"/>
    </row>
    <row r="182" spans="11:26" x14ac:dyDescent="0.25">
      <c r="K182" s="45"/>
      <c r="L182" s="45"/>
      <c r="M182" s="45"/>
      <c r="N182" s="45"/>
      <c r="O182" s="45"/>
      <c r="P182" s="45"/>
      <c r="Q182" s="45"/>
      <c r="R182" s="45"/>
      <c r="S182" s="45"/>
      <c r="T182" s="45"/>
      <c r="U182" s="45"/>
      <c r="V182" s="45"/>
      <c r="W182" s="45"/>
      <c r="X182" s="45"/>
      <c r="Y182" s="45"/>
      <c r="Z182" s="45"/>
    </row>
    <row r="183" spans="11:26" x14ac:dyDescent="0.25">
      <c r="K183" s="45"/>
      <c r="L183" s="45"/>
      <c r="M183" s="45"/>
      <c r="N183" s="45"/>
      <c r="O183" s="45"/>
      <c r="P183" s="45"/>
      <c r="Q183" s="45"/>
      <c r="R183" s="45"/>
      <c r="S183" s="45"/>
      <c r="T183" s="45"/>
      <c r="U183" s="45"/>
      <c r="V183" s="45"/>
      <c r="W183" s="45"/>
      <c r="X183" s="45"/>
      <c r="Y183" s="45"/>
      <c r="Z183" s="45"/>
    </row>
    <row r="184" spans="11:26" x14ac:dyDescent="0.25">
      <c r="K184" s="45"/>
      <c r="L184" s="45"/>
      <c r="M184" s="45"/>
      <c r="N184" s="45"/>
      <c r="O184" s="45"/>
      <c r="P184" s="45"/>
      <c r="Q184" s="45"/>
      <c r="R184" s="45"/>
      <c r="S184" s="45"/>
      <c r="T184" s="45"/>
      <c r="U184" s="45"/>
      <c r="V184" s="45"/>
      <c r="W184" s="45"/>
      <c r="X184" s="45"/>
      <c r="Y184" s="45"/>
      <c r="Z184" s="45"/>
    </row>
    <row r="185" spans="11:26" x14ac:dyDescent="0.25">
      <c r="K185" s="45"/>
      <c r="L185" s="45"/>
      <c r="M185" s="45"/>
      <c r="N185" s="45"/>
      <c r="O185" s="45"/>
      <c r="P185" s="45"/>
      <c r="Q185" s="45"/>
      <c r="R185" s="45"/>
      <c r="S185" s="45"/>
      <c r="T185" s="45"/>
      <c r="U185" s="45"/>
      <c r="V185" s="45"/>
      <c r="W185" s="45"/>
      <c r="X185" s="45"/>
      <c r="Y185" s="45"/>
      <c r="Z185" s="45"/>
    </row>
    <row r="186" spans="11:26" x14ac:dyDescent="0.25">
      <c r="K186" s="45"/>
      <c r="L186" s="45"/>
      <c r="M186" s="45"/>
      <c r="N186" s="45"/>
      <c r="O186" s="45"/>
      <c r="P186" s="45"/>
      <c r="Q186" s="45"/>
      <c r="R186" s="45"/>
      <c r="S186" s="45"/>
      <c r="T186" s="45"/>
      <c r="U186" s="45"/>
      <c r="V186" s="45"/>
      <c r="W186" s="45"/>
      <c r="X186" s="45"/>
      <c r="Y186" s="45"/>
      <c r="Z186" s="45"/>
    </row>
  </sheetData>
  <mergeCells count="21">
    <mergeCell ref="B26:H26"/>
    <mergeCell ref="B44:H44"/>
    <mergeCell ref="B31:H31"/>
    <mergeCell ref="B36:H36"/>
    <mergeCell ref="B39:H39"/>
    <mergeCell ref="B142:H142"/>
    <mergeCell ref="B145:H145"/>
    <mergeCell ref="B148:H148"/>
    <mergeCell ref="B67:H67"/>
    <mergeCell ref="A1:J1"/>
    <mergeCell ref="A5:E5"/>
    <mergeCell ref="A7:E7"/>
    <mergeCell ref="A4:E4"/>
    <mergeCell ref="A3:E3"/>
    <mergeCell ref="A2:E2"/>
    <mergeCell ref="A6:E6"/>
    <mergeCell ref="B50:H50"/>
    <mergeCell ref="B55:H55"/>
    <mergeCell ref="B61:H61"/>
    <mergeCell ref="B63:H63"/>
    <mergeCell ref="B65:H65"/>
  </mergeCells>
  <printOptions horizontalCentered="1"/>
  <pageMargins left="0.11811023622047245" right="0.11811023622047245" top="0.59055118110236227" bottom="0.59055118110236227" header="0.31496062992125984" footer="0.31496062992125984"/>
  <pageSetup paperSize="9" scale="55"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5"/>
  <sheetViews>
    <sheetView workbookViewId="0">
      <selection activeCell="F20" sqref="F20"/>
    </sheetView>
  </sheetViews>
  <sheetFormatPr defaultRowHeight="15" x14ac:dyDescent="0.25"/>
  <cols>
    <col min="1" max="1" width="9.140625" style="2"/>
    <col min="2" max="2" width="8.7109375" style="3" customWidth="1"/>
    <col min="3" max="3" width="50.140625" style="3" customWidth="1"/>
    <col min="4" max="4" width="11.7109375" style="3" customWidth="1"/>
    <col min="5" max="16384" width="9.140625" style="2"/>
  </cols>
  <sheetData>
    <row r="1" spans="2:4" ht="15.75" thickBot="1" x14ac:dyDescent="0.3"/>
    <row r="2" spans="2:4" ht="18.75" x14ac:dyDescent="0.3">
      <c r="B2" s="132" t="s">
        <v>11</v>
      </c>
      <c r="C2" s="133"/>
      <c r="D2" s="134"/>
    </row>
    <row r="3" spans="2:4" ht="18.75" x14ac:dyDescent="0.3">
      <c r="B3" s="135"/>
      <c r="C3" s="136"/>
      <c r="D3" s="137"/>
    </row>
    <row r="4" spans="2:4" ht="12.75" x14ac:dyDescent="0.2">
      <c r="B4" s="138" t="s">
        <v>416</v>
      </c>
      <c r="C4" s="139"/>
      <c r="D4" s="140"/>
    </row>
    <row r="5" spans="2:4" ht="12.75" x14ac:dyDescent="0.2">
      <c r="B5" s="64" t="s">
        <v>12</v>
      </c>
      <c r="C5" s="65" t="s">
        <v>3</v>
      </c>
      <c r="D5" s="66" t="s">
        <v>13</v>
      </c>
    </row>
    <row r="6" spans="2:4" ht="12.75" x14ac:dyDescent="0.2">
      <c r="B6" s="64">
        <v>1</v>
      </c>
      <c r="C6" s="4" t="s">
        <v>14</v>
      </c>
      <c r="D6" s="5">
        <v>4.8899999999999999E-2</v>
      </c>
    </row>
    <row r="7" spans="2:4" ht="12.75" x14ac:dyDescent="0.2">
      <c r="B7" s="64">
        <v>2</v>
      </c>
      <c r="C7" s="4" t="s">
        <v>15</v>
      </c>
      <c r="D7" s="5">
        <v>7.9699999999999993E-2</v>
      </c>
    </row>
    <row r="8" spans="2:4" ht="12.75" x14ac:dyDescent="0.2">
      <c r="B8" s="64">
        <v>3</v>
      </c>
      <c r="C8" s="4" t="s">
        <v>16</v>
      </c>
      <c r="D8" s="5">
        <v>1.3899999999999999E-2</v>
      </c>
    </row>
    <row r="9" spans="2:4" ht="12.75" x14ac:dyDescent="0.2">
      <c r="B9" s="64">
        <v>4</v>
      </c>
      <c r="C9" s="4" t="s">
        <v>17</v>
      </c>
      <c r="D9" s="5">
        <v>2.2700000000000001E-2</v>
      </c>
    </row>
    <row r="10" spans="2:4" ht="12.75" x14ac:dyDescent="0.2">
      <c r="B10" s="64" t="s">
        <v>18</v>
      </c>
      <c r="C10" s="6" t="s">
        <v>19</v>
      </c>
      <c r="D10" s="7">
        <v>0.01</v>
      </c>
    </row>
    <row r="11" spans="2:4" ht="12.75" x14ac:dyDescent="0.2">
      <c r="B11" s="64" t="s">
        <v>20</v>
      </c>
      <c r="C11" s="6" t="s">
        <v>21</v>
      </c>
      <c r="D11" s="7">
        <v>1.2699999999999999E-2</v>
      </c>
    </row>
    <row r="12" spans="2:4" ht="12.75" x14ac:dyDescent="0.2">
      <c r="B12" s="64">
        <v>5</v>
      </c>
      <c r="C12" s="8" t="s">
        <v>22</v>
      </c>
      <c r="D12" s="5">
        <f>SUM(D13:D16)</f>
        <v>9.6500000000000002E-2</v>
      </c>
    </row>
    <row r="13" spans="2:4" ht="12.75" x14ac:dyDescent="0.2">
      <c r="B13" s="64" t="s">
        <v>23</v>
      </c>
      <c r="C13" s="6" t="s">
        <v>24</v>
      </c>
      <c r="D13" s="9">
        <v>6.4999999999999997E-3</v>
      </c>
    </row>
    <row r="14" spans="2:4" ht="25.5" x14ac:dyDescent="0.2">
      <c r="B14" s="64" t="s">
        <v>25</v>
      </c>
      <c r="C14" s="10" t="s">
        <v>26</v>
      </c>
      <c r="D14" s="11">
        <v>0.03</v>
      </c>
    </row>
    <row r="15" spans="2:4" ht="12.75" x14ac:dyDescent="0.2">
      <c r="B15" s="64" t="s">
        <v>27</v>
      </c>
      <c r="C15" s="6" t="s">
        <v>28</v>
      </c>
      <c r="D15" s="11">
        <v>1.4999999999999999E-2</v>
      </c>
    </row>
    <row r="16" spans="2:4" ht="25.5" x14ac:dyDescent="0.2">
      <c r="B16" s="64" t="s">
        <v>29</v>
      </c>
      <c r="C16" s="12" t="s">
        <v>30</v>
      </c>
      <c r="D16" s="13">
        <v>4.4999999999999998E-2</v>
      </c>
    </row>
    <row r="17" spans="2:4" ht="12.75" x14ac:dyDescent="0.2">
      <c r="B17" s="14"/>
      <c r="C17" s="15" t="s">
        <v>31</v>
      </c>
      <c r="D17" s="16">
        <f>((1+D6+D9)*(1+D8)*(1+D7))/(1-D12)-1</f>
        <v>0.29838285625677896</v>
      </c>
    </row>
    <row r="18" spans="2:4" ht="12.75" x14ac:dyDescent="0.2">
      <c r="B18" s="17" t="s">
        <v>32</v>
      </c>
      <c r="C18" s="130" t="s">
        <v>33</v>
      </c>
      <c r="D18" s="131"/>
    </row>
    <row r="19" spans="2:4" ht="12.75" x14ac:dyDescent="0.2">
      <c r="B19" s="17" t="s">
        <v>34</v>
      </c>
      <c r="C19" s="144"/>
      <c r="D19" s="145"/>
    </row>
    <row r="20" spans="2:4" ht="12.75" x14ac:dyDescent="0.2">
      <c r="B20" s="17" t="s">
        <v>35</v>
      </c>
      <c r="C20" s="18" t="s">
        <v>36</v>
      </c>
      <c r="D20" s="19"/>
    </row>
    <row r="21" spans="2:4" ht="12.75" x14ac:dyDescent="0.2">
      <c r="B21" s="17" t="s">
        <v>37</v>
      </c>
      <c r="C21" s="146" t="s">
        <v>38</v>
      </c>
      <c r="D21" s="147"/>
    </row>
    <row r="22" spans="2:4" ht="12.75" x14ac:dyDescent="0.2">
      <c r="B22" s="17" t="s">
        <v>39</v>
      </c>
      <c r="C22" s="146" t="s">
        <v>40</v>
      </c>
      <c r="D22" s="147"/>
    </row>
    <row r="23" spans="2:4" ht="12.75" x14ac:dyDescent="0.2">
      <c r="B23" s="17" t="s">
        <v>41</v>
      </c>
      <c r="C23" s="146" t="s">
        <v>42</v>
      </c>
      <c r="D23" s="147"/>
    </row>
    <row r="24" spans="2:4" ht="12.75" x14ac:dyDescent="0.2">
      <c r="B24" s="17" t="s">
        <v>43</v>
      </c>
      <c r="C24" s="146" t="s">
        <v>44</v>
      </c>
      <c r="D24" s="147"/>
    </row>
    <row r="25" spans="2:4" ht="12.75" x14ac:dyDescent="0.2">
      <c r="B25" s="17" t="s">
        <v>45</v>
      </c>
      <c r="C25" s="146" t="s">
        <v>46</v>
      </c>
      <c r="D25" s="147"/>
    </row>
    <row r="26" spans="2:4" ht="13.5" thickBot="1" x14ac:dyDescent="0.25">
      <c r="B26" s="111" t="s">
        <v>47</v>
      </c>
      <c r="C26" s="141" t="s">
        <v>48</v>
      </c>
      <c r="D26" s="142"/>
    </row>
    <row r="28" spans="2:4" x14ac:dyDescent="0.25">
      <c r="B28" s="143"/>
      <c r="C28" s="143"/>
      <c r="D28" s="143"/>
    </row>
    <row r="29" spans="2:4" x14ac:dyDescent="0.2">
      <c r="B29" s="20"/>
      <c r="C29" s="21"/>
      <c r="D29" s="22"/>
    </row>
    <row r="30" spans="2:4" x14ac:dyDescent="0.2">
      <c r="B30" s="20"/>
      <c r="C30" s="21"/>
      <c r="D30" s="22"/>
    </row>
    <row r="31" spans="2:4" x14ac:dyDescent="0.2">
      <c r="B31" s="20"/>
      <c r="C31" s="21"/>
      <c r="D31" s="22"/>
    </row>
    <row r="32" spans="2:4" x14ac:dyDescent="0.25">
      <c r="C32" s="23"/>
      <c r="D32" s="23"/>
    </row>
    <row r="33" spans="2:4" x14ac:dyDescent="0.25">
      <c r="C33" s="24"/>
      <c r="D33" s="25"/>
    </row>
    <row r="34" spans="2:4" x14ac:dyDescent="0.25">
      <c r="C34" s="24"/>
      <c r="D34" s="25"/>
    </row>
    <row r="35" spans="2:4" x14ac:dyDescent="0.2">
      <c r="B35" s="20"/>
      <c r="C35" s="21"/>
      <c r="D35" s="22"/>
    </row>
  </sheetData>
  <mergeCells count="12">
    <mergeCell ref="B28:D28"/>
    <mergeCell ref="C19:D19"/>
    <mergeCell ref="C21:D21"/>
    <mergeCell ref="C22:D22"/>
    <mergeCell ref="C23:D23"/>
    <mergeCell ref="C24:D24"/>
    <mergeCell ref="C25:D25"/>
    <mergeCell ref="C18:D18"/>
    <mergeCell ref="B2:D2"/>
    <mergeCell ref="B3:D3"/>
    <mergeCell ref="B4:D4"/>
    <mergeCell ref="C26:D26"/>
  </mergeCells>
  <printOptions horizontalCentered="1"/>
  <pageMargins left="0.51181102362204722" right="0.51181102362204722" top="0.78740157480314965" bottom="0.78740157480314965"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Planilha</vt:lpstr>
      <vt:lpstr>BDI</vt:lpstr>
      <vt:lpstr>BDI!Area_de_impressao</vt:lpstr>
      <vt:lpstr>Planilha!Area_de_impressao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Natália</dc:creator>
  <cp:lastModifiedBy>Usuario</cp:lastModifiedBy>
  <cp:lastPrinted>2019-10-01T12:13:29Z</cp:lastPrinted>
  <dcterms:created xsi:type="dcterms:W3CDTF">2018-09-05T17:26:43Z</dcterms:created>
  <dcterms:modified xsi:type="dcterms:W3CDTF">2019-10-01T15:28:54Z</dcterms:modified>
</cp:coreProperties>
</file>